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9320" windowHeight="10005" activeTab="2"/>
  </bookViews>
  <sheets>
    <sheet name="INPUT" sheetId="1" r:id="rId1"/>
    <sheet name="DJL-2" sheetId="2" r:id="rId2"/>
    <sheet name="DJL-3" sheetId="3" r:id="rId3"/>
    <sheet name="DJL-4" sheetId="4" r:id="rId4"/>
    <sheet name="DJL-5 P1" sheetId="5" r:id="rId5"/>
    <sheet name="DJL-5 P2" sheetId="6" r:id="rId6"/>
    <sheet name="DJL-6" sheetId="7" r:id="rId7"/>
    <sheet name="DJL-7" sheetId="8" r:id="rId8"/>
    <sheet name="DJL-8" sheetId="9" r:id="rId9"/>
    <sheet name="DJL-9" sheetId="10" r:id="rId10"/>
  </sheets>
  <definedNames>
    <definedName name="_xlnm.Print_Area" localSheetId="1">'DJL-2'!$A$1:$F$78</definedName>
    <definedName name="_xlnm.Print_Area" localSheetId="2">'DJL-3'!$A$1:$L$34</definedName>
    <definedName name="_xlnm.Print_Area" localSheetId="3">'DJL-4'!$A$1:$X$38</definedName>
    <definedName name="_xlnm.Print_Area" localSheetId="5">'DJL-5 P2'!$A$1:$S$37</definedName>
    <definedName name="_xlnm.Print_Area" localSheetId="6">'DJL-6'!$A$1:$I$38</definedName>
    <definedName name="_xlnm.Print_Area" localSheetId="7">'DJL-7'!$A$1:$N$32</definedName>
    <definedName name="_xlnm.Print_Area" localSheetId="8">'DJL-8'!$A$1:$E$59</definedName>
    <definedName name="_xlnm.Print_Area" localSheetId="9">'DJL-9'!$A$1:$F$47</definedName>
    <definedName name="_xlnm.Print_Area" localSheetId="0">INPUT!$A$1:$AD$60</definedName>
  </definedNames>
  <calcPr calcId="114210"/>
</workbook>
</file>

<file path=xl/calcChain.xml><?xml version="1.0" encoding="utf-8"?>
<calcChain xmlns="http://schemas.openxmlformats.org/spreadsheetml/2006/main">
  <c r="E46" i="10"/>
  <c r="C46"/>
  <c r="E45"/>
  <c r="C45"/>
  <c r="E47"/>
  <c r="C47"/>
  <c r="A38"/>
  <c r="A39"/>
  <c r="A40"/>
  <c r="A41"/>
  <c r="A42"/>
  <c r="A43"/>
  <c r="A44"/>
  <c r="A45"/>
  <c r="A46"/>
  <c r="A37"/>
  <c r="E41"/>
  <c r="C41"/>
  <c r="E40"/>
  <c r="C40"/>
  <c r="E39"/>
  <c r="C39"/>
  <c r="E38"/>
  <c r="E37"/>
  <c r="C38"/>
  <c r="C37"/>
  <c r="E36"/>
  <c r="C36"/>
  <c r="E35"/>
  <c r="C35"/>
  <c r="D34"/>
  <c r="D33"/>
  <c r="E34"/>
  <c r="E33"/>
  <c r="C34"/>
  <c r="C33"/>
  <c r="E32"/>
  <c r="E31"/>
  <c r="C32"/>
  <c r="C31"/>
  <c r="D30"/>
  <c r="C24"/>
  <c r="E23"/>
  <c r="F23"/>
  <c r="E22"/>
  <c r="F22"/>
  <c r="E21"/>
  <c r="E24"/>
  <c r="F14"/>
  <c r="F13"/>
  <c r="F12"/>
  <c r="F15"/>
  <c r="E15"/>
  <c r="E14"/>
  <c r="E13"/>
  <c r="E12"/>
  <c r="C15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13"/>
  <c r="A47"/>
  <c r="F21"/>
  <c r="F24"/>
  <c r="N32" i="5"/>
  <c r="O32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32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32"/>
  <c r="K30"/>
  <c r="K29"/>
  <c r="P29"/>
  <c r="K28"/>
  <c r="K27"/>
  <c r="P27"/>
  <c r="K26"/>
  <c r="K25"/>
  <c r="P25"/>
  <c r="K24"/>
  <c r="K23"/>
  <c r="P23"/>
  <c r="K22"/>
  <c r="K21"/>
  <c r="P21"/>
  <c r="K20"/>
  <c r="K19"/>
  <c r="P19"/>
  <c r="K18"/>
  <c r="K16"/>
  <c r="P16"/>
  <c r="K15"/>
  <c r="K14"/>
  <c r="P14"/>
  <c r="K13"/>
  <c r="K12"/>
  <c r="P12"/>
  <c r="K11"/>
  <c r="I30"/>
  <c r="I29"/>
  <c r="I28"/>
  <c r="I27"/>
  <c r="I26"/>
  <c r="I25"/>
  <c r="I24"/>
  <c r="I23"/>
  <c r="I22"/>
  <c r="I21"/>
  <c r="I20"/>
  <c r="I19"/>
  <c r="I18"/>
  <c r="I17"/>
  <c r="I15"/>
  <c r="I14"/>
  <c r="I13"/>
  <c r="I12"/>
  <c r="I11"/>
  <c r="G11"/>
  <c r="H11"/>
  <c r="J11"/>
  <c r="H30"/>
  <c r="H29"/>
  <c r="H28"/>
  <c r="H27"/>
  <c r="H26"/>
  <c r="H25"/>
  <c r="H24"/>
  <c r="H21"/>
  <c r="H19"/>
  <c r="H17"/>
  <c r="H15"/>
  <c r="H14"/>
  <c r="H13"/>
  <c r="H12"/>
  <c r="G30"/>
  <c r="G29"/>
  <c r="G28"/>
  <c r="G27"/>
  <c r="G26"/>
  <c r="G25"/>
  <c r="G23"/>
  <c r="J23"/>
  <c r="G22"/>
  <c r="G21"/>
  <c r="G20"/>
  <c r="G19"/>
  <c r="G18"/>
  <c r="G17"/>
  <c r="G14"/>
  <c r="G12"/>
  <c r="E28"/>
  <c r="E27"/>
  <c r="E26"/>
  <c r="E25"/>
  <c r="E24"/>
  <c r="E22"/>
  <c r="E21"/>
  <c r="E19"/>
  <c r="E17"/>
  <c r="E15"/>
  <c r="E14"/>
  <c r="E13"/>
  <c r="J16"/>
  <c r="H30" i="3"/>
  <c r="H26"/>
  <c r="H23"/>
  <c r="H22"/>
  <c r="H20"/>
  <c r="H17"/>
  <c r="H13"/>
  <c r="A32"/>
  <c r="F76" i="2"/>
  <c r="E76"/>
  <c r="D76"/>
  <c r="C76"/>
  <c r="B76"/>
  <c r="AC55" i="1"/>
  <c r="V55"/>
  <c r="R55"/>
  <c r="AC51"/>
  <c r="V51"/>
  <c r="R51"/>
  <c r="T26"/>
  <c r="AC48"/>
  <c r="V48"/>
  <c r="R48"/>
  <c r="AC47"/>
  <c r="V47"/>
  <c r="R47"/>
  <c r="T22"/>
  <c r="AC45"/>
  <c r="V45"/>
  <c r="R45"/>
  <c r="T20"/>
  <c r="AC42"/>
  <c r="V42"/>
  <c r="R42"/>
  <c r="AC38"/>
  <c r="V38"/>
  <c r="R38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X28" i="4"/>
  <c r="E27" i="7"/>
  <c r="X13" i="4"/>
  <c r="S31"/>
  <c r="R31"/>
  <c r="Q31"/>
  <c r="S30"/>
  <c r="R30"/>
  <c r="Q30"/>
  <c r="S29"/>
  <c r="R29"/>
  <c r="G28" i="8"/>
  <c r="V28"/>
  <c r="Q29" i="4"/>
  <c r="S28"/>
  <c r="R28"/>
  <c r="Q28"/>
  <c r="S27"/>
  <c r="R27"/>
  <c r="Q27"/>
  <c r="S26"/>
  <c r="R26"/>
  <c r="Q26"/>
  <c r="S25"/>
  <c r="R25"/>
  <c r="Q25"/>
  <c r="S24"/>
  <c r="R24"/>
  <c r="G23" i="8"/>
  <c r="V23"/>
  <c r="Q24" i="4"/>
  <c r="S23"/>
  <c r="R23"/>
  <c r="Q23"/>
  <c r="Q33"/>
  <c r="S22"/>
  <c r="R22"/>
  <c r="G21" i="8"/>
  <c r="V21"/>
  <c r="Q22" i="4"/>
  <c r="S21"/>
  <c r="R21"/>
  <c r="G20" i="8"/>
  <c r="V20"/>
  <c r="Q21" i="4"/>
  <c r="S20"/>
  <c r="R20"/>
  <c r="G19" i="8"/>
  <c r="V19"/>
  <c r="Q20" i="4"/>
  <c r="S19"/>
  <c r="R19"/>
  <c r="Q19"/>
  <c r="S18"/>
  <c r="R18"/>
  <c r="Q18"/>
  <c r="S17"/>
  <c r="R17"/>
  <c r="Q17"/>
  <c r="S16"/>
  <c r="R16"/>
  <c r="Q16"/>
  <c r="S15"/>
  <c r="R15"/>
  <c r="Q15"/>
  <c r="S14"/>
  <c r="R14"/>
  <c r="Q14"/>
  <c r="S13"/>
  <c r="R13"/>
  <c r="Q13"/>
  <c r="S12"/>
  <c r="R12"/>
  <c r="Q12"/>
  <c r="G30" i="8"/>
  <c r="V30"/>
  <c r="G29"/>
  <c r="G27"/>
  <c r="V27"/>
  <c r="G26"/>
  <c r="G25"/>
  <c r="V25"/>
  <c r="G24"/>
  <c r="G22"/>
  <c r="V22"/>
  <c r="G18"/>
  <c r="G17"/>
  <c r="G16"/>
  <c r="G15"/>
  <c r="G14"/>
  <c r="G13"/>
  <c r="G12"/>
  <c r="E30" i="7"/>
  <c r="D30"/>
  <c r="F30"/>
  <c r="E29"/>
  <c r="E28"/>
  <c r="E26"/>
  <c r="E25"/>
  <c r="D25"/>
  <c r="F25"/>
  <c r="E24"/>
  <c r="E23"/>
  <c r="E22"/>
  <c r="E21"/>
  <c r="E20"/>
  <c r="E19"/>
  <c r="E18"/>
  <c r="E17"/>
  <c r="E16"/>
  <c r="E15"/>
  <c r="E14"/>
  <c r="E13"/>
  <c r="D13"/>
  <c r="F13"/>
  <c r="E12"/>
  <c r="E11"/>
  <c r="D29"/>
  <c r="F29"/>
  <c r="D28"/>
  <c r="D27"/>
  <c r="D26"/>
  <c r="F26"/>
  <c r="D24"/>
  <c r="F24"/>
  <c r="D23"/>
  <c r="D22"/>
  <c r="D20"/>
  <c r="F20"/>
  <c r="D18"/>
  <c r="D17"/>
  <c r="D16"/>
  <c r="D15"/>
  <c r="D14"/>
  <c r="D12"/>
  <c r="W33" i="4"/>
  <c r="V33"/>
  <c r="U33"/>
  <c r="T33"/>
  <c r="X32"/>
  <c r="W32"/>
  <c r="V32"/>
  <c r="U32"/>
  <c r="T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X31"/>
  <c r="X30"/>
  <c r="X29"/>
  <c r="X27"/>
  <c r="X26"/>
  <c r="X25"/>
  <c r="X24"/>
  <c r="X23"/>
  <c r="X22"/>
  <c r="X21"/>
  <c r="X20"/>
  <c r="X19"/>
  <c r="X18"/>
  <c r="X17"/>
  <c r="X16"/>
  <c r="X15"/>
  <c r="X14"/>
  <c r="X12"/>
  <c r="G11" i="8"/>
  <c r="A14" i="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13"/>
  <c r="A32" i="5"/>
  <c r="D52" i="9"/>
  <c r="D55"/>
  <c r="D50"/>
  <c r="D44"/>
  <c r="D54"/>
  <c r="C54"/>
  <c r="C50"/>
  <c r="C47"/>
  <c r="C46"/>
  <c r="C48"/>
  <c r="C51"/>
  <c r="C52"/>
  <c r="C55"/>
  <c r="C45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C42"/>
  <c r="B42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3"/>
  <c r="A12"/>
  <c r="A32" i="8"/>
  <c r="A32" i="7"/>
  <c r="AB10" i="8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Q10"/>
  <c r="BR10"/>
  <c r="BS10"/>
  <c r="BT10"/>
  <c r="BU10"/>
  <c r="BV10"/>
  <c r="BW10"/>
  <c r="BX10"/>
  <c r="BY10"/>
  <c r="BZ10"/>
  <c r="CA10"/>
  <c r="CB10"/>
  <c r="CC10"/>
  <c r="CD10"/>
  <c r="CE10"/>
  <c r="CF10"/>
  <c r="CG10"/>
  <c r="CH10"/>
  <c r="CI10"/>
  <c r="CJ10"/>
  <c r="CK10"/>
  <c r="CL10"/>
  <c r="CM10"/>
  <c r="CN10"/>
  <c r="CO10"/>
  <c r="CP10"/>
  <c r="CQ10"/>
  <c r="CR10"/>
  <c r="CS10"/>
  <c r="CT10"/>
  <c r="CU10"/>
  <c r="CV10"/>
  <c r="CW10"/>
  <c r="CX10"/>
  <c r="CY10"/>
  <c r="CZ10"/>
  <c r="DA10"/>
  <c r="DB10"/>
  <c r="DC10"/>
  <c r="DD10"/>
  <c r="DE10"/>
  <c r="DF10"/>
  <c r="DG10"/>
  <c r="DH10"/>
  <c r="DI10"/>
  <c r="DJ10"/>
  <c r="DK10"/>
  <c r="DL10"/>
  <c r="DM10"/>
  <c r="DN10"/>
  <c r="DO10"/>
  <c r="DP10"/>
  <c r="DQ10"/>
  <c r="DR10"/>
  <c r="DS10"/>
  <c r="DT10"/>
  <c r="DU10"/>
  <c r="DV10"/>
  <c r="DW10"/>
  <c r="DX10"/>
  <c r="DY10"/>
  <c r="DZ10"/>
  <c r="EA10"/>
  <c r="EB10"/>
  <c r="EC10"/>
  <c r="ED10"/>
  <c r="EE10"/>
  <c r="EF10"/>
  <c r="EG10"/>
  <c r="EH10"/>
  <c r="EI10"/>
  <c r="EJ10"/>
  <c r="EK10"/>
  <c r="EL10"/>
  <c r="EM10"/>
  <c r="EN10"/>
  <c r="EO10"/>
  <c r="EP10"/>
  <c r="EQ10"/>
  <c r="ER10"/>
  <c r="ES10"/>
  <c r="ET10"/>
  <c r="EU10"/>
  <c r="EV10"/>
  <c r="EW10"/>
  <c r="EX10"/>
  <c r="EY10"/>
  <c r="EZ10"/>
  <c r="FA10"/>
  <c r="FB10"/>
  <c r="FC10"/>
  <c r="FD10"/>
  <c r="FE10"/>
  <c r="FF10"/>
  <c r="FG10"/>
  <c r="FH10"/>
  <c r="FI10"/>
  <c r="FJ10"/>
  <c r="FK10"/>
  <c r="FL10"/>
  <c r="FM10"/>
  <c r="FN10"/>
  <c r="FO10"/>
  <c r="FP10"/>
  <c r="AA10"/>
  <c r="Z10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12"/>
  <c r="V29"/>
  <c r="V26"/>
  <c r="V24"/>
  <c r="V18"/>
  <c r="V17"/>
  <c r="V16"/>
  <c r="V15"/>
  <c r="V14"/>
  <c r="V13"/>
  <c r="V12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D30"/>
  <c r="H30"/>
  <c r="D29"/>
  <c r="H29"/>
  <c r="D28"/>
  <c r="H28"/>
  <c r="D27"/>
  <c r="H27"/>
  <c r="D26"/>
  <c r="H26"/>
  <c r="D25"/>
  <c r="H25"/>
  <c r="D24"/>
  <c r="H24"/>
  <c r="D23"/>
  <c r="H23"/>
  <c r="D22"/>
  <c r="H22"/>
  <c r="D21"/>
  <c r="H21"/>
  <c r="D20"/>
  <c r="H20"/>
  <c r="D19"/>
  <c r="H19"/>
  <c r="D18"/>
  <c r="H18"/>
  <c r="D17"/>
  <c r="H17"/>
  <c r="D16"/>
  <c r="H16"/>
  <c r="D15"/>
  <c r="H15"/>
  <c r="D14"/>
  <c r="H14"/>
  <c r="D13"/>
  <c r="H13"/>
  <c r="D12"/>
  <c r="H12"/>
  <c r="D11"/>
  <c r="H11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12"/>
  <c r="I30" i="3"/>
  <c r="G30"/>
  <c r="F30"/>
  <c r="E30"/>
  <c r="I29"/>
  <c r="H29"/>
  <c r="G29"/>
  <c r="F29"/>
  <c r="E29"/>
  <c r="I28"/>
  <c r="H28"/>
  <c r="G28"/>
  <c r="F28"/>
  <c r="E28"/>
  <c r="I27"/>
  <c r="H27"/>
  <c r="G27"/>
  <c r="F27"/>
  <c r="E27"/>
  <c r="I26"/>
  <c r="G26"/>
  <c r="F26"/>
  <c r="E26"/>
  <c r="I25"/>
  <c r="H25"/>
  <c r="G25"/>
  <c r="F25"/>
  <c r="E25"/>
  <c r="I24"/>
  <c r="H24"/>
  <c r="G24"/>
  <c r="F24"/>
  <c r="E24"/>
  <c r="I23"/>
  <c r="G23"/>
  <c r="F23"/>
  <c r="E23"/>
  <c r="I22"/>
  <c r="G22"/>
  <c r="F22"/>
  <c r="E22"/>
  <c r="I21"/>
  <c r="H21"/>
  <c r="G21"/>
  <c r="F21"/>
  <c r="E21"/>
  <c r="I20"/>
  <c r="G20"/>
  <c r="F20"/>
  <c r="E20"/>
  <c r="I19"/>
  <c r="H19"/>
  <c r="G19"/>
  <c r="F19"/>
  <c r="E19"/>
  <c r="I18"/>
  <c r="H18"/>
  <c r="G18"/>
  <c r="F18"/>
  <c r="E18"/>
  <c r="I17"/>
  <c r="G17"/>
  <c r="F17"/>
  <c r="E17"/>
  <c r="I16"/>
  <c r="H16"/>
  <c r="G16"/>
  <c r="F16"/>
  <c r="E16"/>
  <c r="I15"/>
  <c r="H15"/>
  <c r="G15"/>
  <c r="F15"/>
  <c r="E15"/>
  <c r="I14"/>
  <c r="H14"/>
  <c r="G14"/>
  <c r="F14"/>
  <c r="E14"/>
  <c r="I13"/>
  <c r="G13"/>
  <c r="F13"/>
  <c r="E13"/>
  <c r="I12"/>
  <c r="H12"/>
  <c r="G12"/>
  <c r="F12"/>
  <c r="F11"/>
  <c r="F31"/>
  <c r="E12"/>
  <c r="I11"/>
  <c r="H11"/>
  <c r="G11"/>
  <c r="G31"/>
  <c r="E1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F75" i="2"/>
  <c r="E75"/>
  <c r="D75"/>
  <c r="C75"/>
  <c r="B75"/>
  <c r="F22" i="7"/>
  <c r="F18"/>
  <c r="F14"/>
  <c r="F28"/>
  <c r="F23"/>
  <c r="F17"/>
  <c r="F16"/>
  <c r="F15"/>
  <c r="F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12"/>
  <c r="P17" i="5"/>
  <c r="P30"/>
  <c r="P28"/>
  <c r="P26"/>
  <c r="P24"/>
  <c r="P22"/>
  <c r="P20"/>
  <c r="P18"/>
  <c r="P15"/>
  <c r="P13"/>
  <c r="O31"/>
  <c r="N31"/>
  <c r="F29"/>
  <c r="D29"/>
  <c r="F28"/>
  <c r="D28"/>
  <c r="F27"/>
  <c r="D27"/>
  <c r="F26"/>
  <c r="D26"/>
  <c r="F25"/>
  <c r="D25"/>
  <c r="F24"/>
  <c r="D24"/>
  <c r="F22"/>
  <c r="F21"/>
  <c r="D21"/>
  <c r="F20"/>
  <c r="F19"/>
  <c r="D19"/>
  <c r="F18"/>
  <c r="F17"/>
  <c r="F15"/>
  <c r="F14"/>
  <c r="D14"/>
  <c r="J14"/>
  <c r="F13"/>
  <c r="E31"/>
  <c r="F12"/>
  <c r="D12"/>
  <c r="M31"/>
  <c r="L31"/>
  <c r="P11"/>
  <c r="H31"/>
  <c r="N30" i="6"/>
  <c r="O30"/>
  <c r="Q30"/>
  <c r="N29"/>
  <c r="O29"/>
  <c r="Q29"/>
  <c r="N28"/>
  <c r="O28"/>
  <c r="Q28"/>
  <c r="N27"/>
  <c r="O27"/>
  <c r="Q27"/>
  <c r="N26"/>
  <c r="O26"/>
  <c r="Q26"/>
  <c r="N25"/>
  <c r="O25"/>
  <c r="Q25"/>
  <c r="N24"/>
  <c r="O24"/>
  <c r="Q24"/>
  <c r="N23"/>
  <c r="O23"/>
  <c r="Q23"/>
  <c r="N22"/>
  <c r="O22"/>
  <c r="Q22"/>
  <c r="N21"/>
  <c r="O21"/>
  <c r="Q21"/>
  <c r="N20"/>
  <c r="O20"/>
  <c r="Q20"/>
  <c r="N19"/>
  <c r="O19"/>
  <c r="Q19"/>
  <c r="N18"/>
  <c r="O18"/>
  <c r="Q18"/>
  <c r="N17"/>
  <c r="O17"/>
  <c r="Q17"/>
  <c r="N16"/>
  <c r="O16"/>
  <c r="Q16"/>
  <c r="N15"/>
  <c r="O15"/>
  <c r="Q15"/>
  <c r="N14"/>
  <c r="O14"/>
  <c r="Q14"/>
  <c r="N13"/>
  <c r="O13"/>
  <c r="Q13"/>
  <c r="N12"/>
  <c r="O12"/>
  <c r="Q12"/>
  <c r="N11"/>
  <c r="L30"/>
  <c r="K30"/>
  <c r="L29"/>
  <c r="K29"/>
  <c r="M29"/>
  <c r="P29"/>
  <c r="R29"/>
  <c r="L28"/>
  <c r="K28"/>
  <c r="L27"/>
  <c r="K27"/>
  <c r="M27"/>
  <c r="L26"/>
  <c r="K26"/>
  <c r="L25"/>
  <c r="K25"/>
  <c r="M25"/>
  <c r="P25"/>
  <c r="R25"/>
  <c r="L24"/>
  <c r="K24"/>
  <c r="L23"/>
  <c r="K23"/>
  <c r="L22"/>
  <c r="K22"/>
  <c r="L21"/>
  <c r="K21"/>
  <c r="M21"/>
  <c r="P21"/>
  <c r="R21"/>
  <c r="L20"/>
  <c r="K20"/>
  <c r="L19"/>
  <c r="K19"/>
  <c r="M19"/>
  <c r="P19"/>
  <c r="R19"/>
  <c r="L18"/>
  <c r="K18"/>
  <c r="L17"/>
  <c r="K17"/>
  <c r="M17"/>
  <c r="P17"/>
  <c r="R17"/>
  <c r="L16"/>
  <c r="K16"/>
  <c r="L15"/>
  <c r="K15"/>
  <c r="M15"/>
  <c r="P15"/>
  <c r="R15"/>
  <c r="L14"/>
  <c r="K14"/>
  <c r="L13"/>
  <c r="K13"/>
  <c r="L12"/>
  <c r="K12"/>
  <c r="L11"/>
  <c r="L31"/>
  <c r="K11"/>
  <c r="G29"/>
  <c r="F29"/>
  <c r="H29"/>
  <c r="I29"/>
  <c r="G28"/>
  <c r="F28"/>
  <c r="G27"/>
  <c r="F27"/>
  <c r="G25"/>
  <c r="F25"/>
  <c r="H25"/>
  <c r="I25"/>
  <c r="G24"/>
  <c r="F24"/>
  <c r="G21"/>
  <c r="F21"/>
  <c r="G19"/>
  <c r="F19"/>
  <c r="H19"/>
  <c r="I19"/>
  <c r="G18"/>
  <c r="F18"/>
  <c r="G16"/>
  <c r="F16"/>
  <c r="H16"/>
  <c r="I16"/>
  <c r="G15"/>
  <c r="F15"/>
  <c r="G14"/>
  <c r="F14"/>
  <c r="H14"/>
  <c r="I14"/>
  <c r="G12"/>
  <c r="F12"/>
  <c r="E29"/>
  <c r="D29"/>
  <c r="E28"/>
  <c r="D28"/>
  <c r="E27"/>
  <c r="D27"/>
  <c r="E25"/>
  <c r="D25"/>
  <c r="E24"/>
  <c r="D24"/>
  <c r="E21"/>
  <c r="D21"/>
  <c r="E19"/>
  <c r="J19"/>
  <c r="D19"/>
  <c r="E18"/>
  <c r="D18"/>
  <c r="E16"/>
  <c r="D16"/>
  <c r="E15"/>
  <c r="D15"/>
  <c r="E14"/>
  <c r="D14"/>
  <c r="E12"/>
  <c r="D12"/>
  <c r="F11"/>
  <c r="G11"/>
  <c r="E11"/>
  <c r="D11"/>
  <c r="J25"/>
  <c r="F18" i="8"/>
  <c r="H21" i="6"/>
  <c r="I21"/>
  <c r="J21"/>
  <c r="M14"/>
  <c r="P14"/>
  <c r="R14"/>
  <c r="M18"/>
  <c r="P18"/>
  <c r="R18"/>
  <c r="M26"/>
  <c r="P26"/>
  <c r="R26"/>
  <c r="M30"/>
  <c r="P30"/>
  <c r="R30"/>
  <c r="J24" i="5"/>
  <c r="J27"/>
  <c r="F32" i="3"/>
  <c r="H32"/>
  <c r="K32" i="5"/>
  <c r="J29" i="6"/>
  <c r="F14" i="8"/>
  <c r="F30"/>
  <c r="H24" i="6"/>
  <c r="I24"/>
  <c r="H27"/>
  <c r="I27"/>
  <c r="J27"/>
  <c r="K31"/>
  <c r="M11"/>
  <c r="N31"/>
  <c r="D32" i="3"/>
  <c r="E31"/>
  <c r="I32"/>
  <c r="F12" i="8"/>
  <c r="F16"/>
  <c r="F20"/>
  <c r="F24"/>
  <c r="F28"/>
  <c r="E32" i="3"/>
  <c r="H11" i="6"/>
  <c r="I11"/>
  <c r="S29"/>
  <c r="Q29" i="5"/>
  <c r="M12" i="6"/>
  <c r="P12"/>
  <c r="M16"/>
  <c r="P16"/>
  <c r="R16"/>
  <c r="M20"/>
  <c r="P20"/>
  <c r="R20"/>
  <c r="M24"/>
  <c r="P24"/>
  <c r="M28"/>
  <c r="P28"/>
  <c r="E31" i="8"/>
  <c r="F15"/>
  <c r="F19"/>
  <c r="F23"/>
  <c r="F27"/>
  <c r="H12" i="6"/>
  <c r="I12"/>
  <c r="H15"/>
  <c r="I15"/>
  <c r="J15"/>
  <c r="S15"/>
  <c r="Q15" i="5"/>
  <c r="R15"/>
  <c r="G15" i="7"/>
  <c r="H15"/>
  <c r="I15"/>
  <c r="H18" i="6"/>
  <c r="I18"/>
  <c r="H28"/>
  <c r="I28"/>
  <c r="S21"/>
  <c r="Q21" i="5"/>
  <c r="F13" i="8"/>
  <c r="F17"/>
  <c r="F21"/>
  <c r="F25"/>
  <c r="F29"/>
  <c r="F27" i="7"/>
  <c r="D56" i="9"/>
  <c r="H31" i="3"/>
  <c r="F26" i="8"/>
  <c r="M23" i="6"/>
  <c r="J22" i="5"/>
  <c r="M22" i="6"/>
  <c r="P22"/>
  <c r="R22"/>
  <c r="F22" i="8"/>
  <c r="M13" i="6"/>
  <c r="P13"/>
  <c r="R13"/>
  <c r="S32" i="4"/>
  <c r="X33"/>
  <c r="E31" i="7"/>
  <c r="D21"/>
  <c r="F21"/>
  <c r="D19"/>
  <c r="F19"/>
  <c r="E32"/>
  <c r="G32" i="8"/>
  <c r="V11"/>
  <c r="Q32" i="4"/>
  <c r="R32"/>
  <c r="G31" i="8"/>
  <c r="S33" i="4"/>
  <c r="D11" i="7"/>
  <c r="R33" i="4"/>
  <c r="W24" i="8"/>
  <c r="I24"/>
  <c r="W11"/>
  <c r="H31"/>
  <c r="I15"/>
  <c r="W15"/>
  <c r="I19"/>
  <c r="W19"/>
  <c r="I23"/>
  <c r="W23"/>
  <c r="I27"/>
  <c r="W27"/>
  <c r="S25" i="6"/>
  <c r="Q25" i="5"/>
  <c r="W12" i="8"/>
  <c r="I12"/>
  <c r="I16"/>
  <c r="W16"/>
  <c r="W28"/>
  <c r="I28"/>
  <c r="W14"/>
  <c r="I14"/>
  <c r="W18"/>
  <c r="I18"/>
  <c r="I22"/>
  <c r="W22"/>
  <c r="W26"/>
  <c r="I26"/>
  <c r="I30"/>
  <c r="W30"/>
  <c r="S19" i="6"/>
  <c r="Q19" i="5"/>
  <c r="J11" i="6"/>
  <c r="J12"/>
  <c r="J14"/>
  <c r="J16"/>
  <c r="J18"/>
  <c r="J24"/>
  <c r="J28"/>
  <c r="P27"/>
  <c r="R27"/>
  <c r="W20" i="8"/>
  <c r="I20"/>
  <c r="I13"/>
  <c r="W13"/>
  <c r="I17"/>
  <c r="W17"/>
  <c r="I21"/>
  <c r="W21"/>
  <c r="W25"/>
  <c r="I25"/>
  <c r="I29"/>
  <c r="W29"/>
  <c r="S14" i="6"/>
  <c r="Q14" i="5"/>
  <c r="R14"/>
  <c r="G14" i="7"/>
  <c r="H14"/>
  <c r="I14"/>
  <c r="S16" i="6"/>
  <c r="Q16" i="5"/>
  <c r="S18" i="6"/>
  <c r="Q18" i="5"/>
  <c r="R18"/>
  <c r="G18" i="7"/>
  <c r="H18"/>
  <c r="I18"/>
  <c r="R12" i="6"/>
  <c r="S12"/>
  <c r="Q12" i="5"/>
  <c r="R12"/>
  <c r="G12" i="7"/>
  <c r="H12"/>
  <c r="I12"/>
  <c r="R24" i="6"/>
  <c r="R28"/>
  <c r="S28"/>
  <c r="Q28" i="5"/>
  <c r="R28"/>
  <c r="G28" i="7"/>
  <c r="H28"/>
  <c r="I28"/>
  <c r="P23" i="6"/>
  <c r="R23"/>
  <c r="O11"/>
  <c r="F31" i="5"/>
  <c r="J13"/>
  <c r="J18"/>
  <c r="J21"/>
  <c r="J28"/>
  <c r="I31" i="3"/>
  <c r="D31" i="8"/>
  <c r="G32" i="3"/>
  <c r="I31" i="5"/>
  <c r="J12"/>
  <c r="J15"/>
  <c r="J17"/>
  <c r="J19"/>
  <c r="J25"/>
  <c r="J30"/>
  <c r="R21"/>
  <c r="G21" i="7"/>
  <c r="H21"/>
  <c r="I21"/>
  <c r="R25" i="5"/>
  <c r="G25" i="7"/>
  <c r="H25"/>
  <c r="I25"/>
  <c r="R29" i="5"/>
  <c r="G29" i="7"/>
  <c r="H29"/>
  <c r="I29"/>
  <c r="J29" i="5"/>
  <c r="F11" i="7"/>
  <c r="D31" i="3"/>
  <c r="F11" i="8"/>
  <c r="F31"/>
  <c r="J20" i="5"/>
  <c r="J26"/>
  <c r="R16"/>
  <c r="G16" i="7"/>
  <c r="H16"/>
  <c r="I16"/>
  <c r="R19" i="5"/>
  <c r="G19" i="7"/>
  <c r="H19"/>
  <c r="I19"/>
  <c r="P31" i="5"/>
  <c r="D31"/>
  <c r="K31"/>
  <c r="G31"/>
  <c r="C56" i="9"/>
  <c r="AD55" i="1"/>
  <c r="G30" i="6"/>
  <c r="AB55" i="1"/>
  <c r="AA55"/>
  <c r="F30" i="6"/>
  <c r="H30"/>
  <c r="I30"/>
  <c r="Z55" i="1"/>
  <c r="AD54"/>
  <c r="AC54"/>
  <c r="AB54"/>
  <c r="AA54"/>
  <c r="Z54"/>
  <c r="AD53"/>
  <c r="AC53"/>
  <c r="AB53"/>
  <c r="AA53"/>
  <c r="Z53"/>
  <c r="AD52"/>
  <c r="AC52"/>
  <c r="AB52"/>
  <c r="AA52"/>
  <c r="Z52"/>
  <c r="AD51"/>
  <c r="G26" i="6"/>
  <c r="AB51" i="1"/>
  <c r="AA51"/>
  <c r="F26" i="6"/>
  <c r="Z51" i="1"/>
  <c r="AD50"/>
  <c r="AC50"/>
  <c r="AB50"/>
  <c r="AA50"/>
  <c r="Z50"/>
  <c r="AD49"/>
  <c r="AC49"/>
  <c r="AB49"/>
  <c r="AA49"/>
  <c r="Z49"/>
  <c r="AD48"/>
  <c r="G23" i="6"/>
  <c r="AB48" i="1"/>
  <c r="AA48"/>
  <c r="F23" i="6"/>
  <c r="Z48" i="1"/>
  <c r="AD47"/>
  <c r="G22" i="6"/>
  <c r="AB47" i="1"/>
  <c r="AA47"/>
  <c r="F22" i="6"/>
  <c r="H22"/>
  <c r="I22"/>
  <c r="Z47" i="1"/>
  <c r="AD46"/>
  <c r="AC46"/>
  <c r="AB46"/>
  <c r="AA46"/>
  <c r="Z46"/>
  <c r="AD45"/>
  <c r="G20" i="6"/>
  <c r="AB45" i="1"/>
  <c r="AA45"/>
  <c r="F20" i="6"/>
  <c r="Z45" i="1"/>
  <c r="AD44"/>
  <c r="AC44"/>
  <c r="AB44"/>
  <c r="AA44"/>
  <c r="Z44"/>
  <c r="AD43"/>
  <c r="AC43"/>
  <c r="AB43"/>
  <c r="AA43"/>
  <c r="Z43"/>
  <c r="AD42"/>
  <c r="G17" i="6"/>
  <c r="AB42" i="1"/>
  <c r="AA42"/>
  <c r="F17" i="6"/>
  <c r="H17"/>
  <c r="I17"/>
  <c r="Z42" i="1"/>
  <c r="AD41"/>
  <c r="AC41"/>
  <c r="AB41"/>
  <c r="AA41"/>
  <c r="Z41"/>
  <c r="AD40"/>
  <c r="AC40"/>
  <c r="AB40"/>
  <c r="AA40"/>
  <c r="Z40"/>
  <c r="AD39"/>
  <c r="AC39"/>
  <c r="AB39"/>
  <c r="AA39"/>
  <c r="Z39"/>
  <c r="AD38"/>
  <c r="G13" i="6"/>
  <c r="AB38" i="1"/>
  <c r="AA38"/>
  <c r="F13" i="6"/>
  <c r="Z38" i="1"/>
  <c r="AD37"/>
  <c r="AC37"/>
  <c r="AB37"/>
  <c r="AA37"/>
  <c r="Z37"/>
  <c r="AD36"/>
  <c r="AC36"/>
  <c r="AB36"/>
  <c r="AA36"/>
  <c r="Z36"/>
  <c r="A12" i="6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13" i="5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12"/>
  <c r="Y31" i="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V56"/>
  <c r="R56"/>
  <c r="Y54"/>
  <c r="Y53"/>
  <c r="Y52"/>
  <c r="Y50"/>
  <c r="Y49"/>
  <c r="Y46"/>
  <c r="Y44"/>
  <c r="Y43"/>
  <c r="Y41"/>
  <c r="Y40"/>
  <c r="Y39"/>
  <c r="Y37"/>
  <c r="Y36"/>
  <c r="P38"/>
  <c r="X55"/>
  <c r="D30" i="6"/>
  <c r="X54" i="1"/>
  <c r="X53"/>
  <c r="X52"/>
  <c r="X50"/>
  <c r="X49"/>
  <c r="X46"/>
  <c r="X44"/>
  <c r="X43"/>
  <c r="X41"/>
  <c r="X40"/>
  <c r="X39"/>
  <c r="X38"/>
  <c r="D13" i="6"/>
  <c r="X37" i="1"/>
  <c r="X36"/>
  <c r="W55"/>
  <c r="Y55"/>
  <c r="E30" i="6"/>
  <c r="U55" i="1"/>
  <c r="W54"/>
  <c r="V54"/>
  <c r="U54"/>
  <c r="W53"/>
  <c r="V53"/>
  <c r="U53"/>
  <c r="W52"/>
  <c r="V52"/>
  <c r="U52"/>
  <c r="W51"/>
  <c r="U51"/>
  <c r="W50"/>
  <c r="V50"/>
  <c r="U50"/>
  <c r="W49"/>
  <c r="V49"/>
  <c r="U49"/>
  <c r="W48"/>
  <c r="U48"/>
  <c r="W47"/>
  <c r="U47"/>
  <c r="W46"/>
  <c r="V46"/>
  <c r="U46"/>
  <c r="W45"/>
  <c r="U45"/>
  <c r="W44"/>
  <c r="V44"/>
  <c r="U44"/>
  <c r="W43"/>
  <c r="V43"/>
  <c r="U43"/>
  <c r="W42"/>
  <c r="U42"/>
  <c r="W41"/>
  <c r="V41"/>
  <c r="U41"/>
  <c r="W40"/>
  <c r="V40"/>
  <c r="U40"/>
  <c r="W39"/>
  <c r="V39"/>
  <c r="U39"/>
  <c r="W38"/>
  <c r="U38"/>
  <c r="W37"/>
  <c r="V37"/>
  <c r="U37"/>
  <c r="W36"/>
  <c r="V36"/>
  <c r="U36"/>
  <c r="T55"/>
  <c r="T54"/>
  <c r="T53"/>
  <c r="T52"/>
  <c r="T51"/>
  <c r="T50"/>
  <c r="T49"/>
  <c r="T48"/>
  <c r="Y48"/>
  <c r="E23" i="6"/>
  <c r="T47" i="1"/>
  <c r="T46"/>
  <c r="T45"/>
  <c r="T44"/>
  <c r="T43"/>
  <c r="T42"/>
  <c r="T41"/>
  <c r="T40"/>
  <c r="T39"/>
  <c r="T38"/>
  <c r="T56"/>
  <c r="T37"/>
  <c r="T36"/>
  <c r="S55"/>
  <c r="Q55"/>
  <c r="S54"/>
  <c r="R54"/>
  <c r="Q54"/>
  <c r="S53"/>
  <c r="R53"/>
  <c r="Q53"/>
  <c r="S52"/>
  <c r="R52"/>
  <c r="Q52"/>
  <c r="S51"/>
  <c r="Q51"/>
  <c r="S50"/>
  <c r="R50"/>
  <c r="Q50"/>
  <c r="S49"/>
  <c r="R49"/>
  <c r="Q49"/>
  <c r="S48"/>
  <c r="X48"/>
  <c r="D23" i="6"/>
  <c r="Q48" i="1"/>
  <c r="S47"/>
  <c r="Q47"/>
  <c r="S46"/>
  <c r="R46"/>
  <c r="Q46"/>
  <c r="S45"/>
  <c r="Q45"/>
  <c r="S44"/>
  <c r="R44"/>
  <c r="Q44"/>
  <c r="S43"/>
  <c r="R43"/>
  <c r="Q43"/>
  <c r="S42"/>
  <c r="Q42"/>
  <c r="Q56"/>
  <c r="S41"/>
  <c r="R41"/>
  <c r="Q41"/>
  <c r="S40"/>
  <c r="R40"/>
  <c r="Q40"/>
  <c r="S39"/>
  <c r="R39"/>
  <c r="Q39"/>
  <c r="S38"/>
  <c r="Q38"/>
  <c r="S37"/>
  <c r="R37"/>
  <c r="Q37"/>
  <c r="S36"/>
  <c r="R36"/>
  <c r="Q36"/>
  <c r="P55"/>
  <c r="P54"/>
  <c r="P53"/>
  <c r="P52"/>
  <c r="P51"/>
  <c r="P50"/>
  <c r="P49"/>
  <c r="P48"/>
  <c r="P47"/>
  <c r="P46"/>
  <c r="P45"/>
  <c r="P44"/>
  <c r="P43"/>
  <c r="P42"/>
  <c r="P41"/>
  <c r="P40"/>
  <c r="P39"/>
  <c r="P37"/>
  <c r="P36"/>
  <c r="O56"/>
  <c r="N56"/>
  <c r="M56"/>
  <c r="L56"/>
  <c r="K56"/>
  <c r="J56"/>
  <c r="I56"/>
  <c r="H56"/>
  <c r="G56"/>
  <c r="D56"/>
  <c r="E46"/>
  <c r="E55"/>
  <c r="E54"/>
  <c r="E53"/>
  <c r="E52"/>
  <c r="E51"/>
  <c r="E50"/>
  <c r="E49"/>
  <c r="E48"/>
  <c r="E47"/>
  <c r="E45"/>
  <c r="E44"/>
  <c r="E43"/>
  <c r="E42"/>
  <c r="E41"/>
  <c r="E40"/>
  <c r="E39"/>
  <c r="E38"/>
  <c r="E37"/>
  <c r="E36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37"/>
  <c r="T30"/>
  <c r="T29"/>
  <c r="T28"/>
  <c r="T27"/>
  <c r="T25"/>
  <c r="T24"/>
  <c r="T23"/>
  <c r="T21"/>
  <c r="T19"/>
  <c r="T18"/>
  <c r="T17"/>
  <c r="T16"/>
  <c r="T15"/>
  <c r="T14"/>
  <c r="T13"/>
  <c r="T12"/>
  <c r="T11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13"/>
  <c r="A12"/>
  <c r="S24" i="6"/>
  <c r="Q24" i="5"/>
  <c r="R24"/>
  <c r="G24" i="7"/>
  <c r="H24"/>
  <c r="I24"/>
  <c r="H13" i="6"/>
  <c r="I13"/>
  <c r="H26"/>
  <c r="I26"/>
  <c r="S27"/>
  <c r="Q27" i="5"/>
  <c r="R27"/>
  <c r="G27" i="7"/>
  <c r="H27"/>
  <c r="I27"/>
  <c r="H20" i="6"/>
  <c r="I20"/>
  <c r="J30"/>
  <c r="S30"/>
  <c r="Q30" i="5"/>
  <c r="R30"/>
  <c r="G30" i="7"/>
  <c r="H30"/>
  <c r="I30"/>
  <c r="Y51" i="1"/>
  <c r="E26" i="6"/>
  <c r="J26"/>
  <c r="X51" i="1"/>
  <c r="D26" i="6"/>
  <c r="H23"/>
  <c r="I23"/>
  <c r="J23"/>
  <c r="S23"/>
  <c r="Q23" i="5"/>
  <c r="R23"/>
  <c r="G23" i="7"/>
  <c r="H23"/>
  <c r="I23"/>
  <c r="M31" i="6"/>
  <c r="S56" i="1"/>
  <c r="Y47"/>
  <c r="E22" i="6"/>
  <c r="J22"/>
  <c r="U56" i="1"/>
  <c r="X47"/>
  <c r="D22" i="6"/>
  <c r="Y45" i="1"/>
  <c r="E20" i="6"/>
  <c r="J20"/>
  <c r="W56" i="1"/>
  <c r="P56"/>
  <c r="X45"/>
  <c r="D20" i="6"/>
  <c r="Y42" i="1"/>
  <c r="E17" i="6"/>
  <c r="J17"/>
  <c r="X42" i="1"/>
  <c r="D17" i="6"/>
  <c r="J31" i="5"/>
  <c r="Y38" i="1"/>
  <c r="F56"/>
  <c r="E56"/>
  <c r="F31" i="7"/>
  <c r="F32"/>
  <c r="D32"/>
  <c r="D31"/>
  <c r="V32" i="8"/>
  <c r="V31"/>
  <c r="Q11" i="6"/>
  <c r="Q31"/>
  <c r="O31"/>
  <c r="J17" i="8"/>
  <c r="X17"/>
  <c r="J26"/>
  <c r="X26"/>
  <c r="J18"/>
  <c r="X18"/>
  <c r="J28"/>
  <c r="X28"/>
  <c r="J12"/>
  <c r="X12"/>
  <c r="J23"/>
  <c r="X23"/>
  <c r="J15"/>
  <c r="X15"/>
  <c r="J24"/>
  <c r="X24"/>
  <c r="J25"/>
  <c r="X25"/>
  <c r="J20"/>
  <c r="X20"/>
  <c r="J30"/>
  <c r="X30"/>
  <c r="J22"/>
  <c r="X22"/>
  <c r="J16"/>
  <c r="X16"/>
  <c r="P11" i="6"/>
  <c r="J29" i="8"/>
  <c r="X29"/>
  <c r="J21"/>
  <c r="X21"/>
  <c r="J13"/>
  <c r="X13"/>
  <c r="J14"/>
  <c r="X14"/>
  <c r="J27"/>
  <c r="X27"/>
  <c r="J19"/>
  <c r="X19"/>
  <c r="I11"/>
  <c r="S17" i="6"/>
  <c r="Q17" i="5"/>
  <c r="R17"/>
  <c r="G17" i="7"/>
  <c r="H17"/>
  <c r="I17"/>
  <c r="S26" i="6"/>
  <c r="Q26" i="5"/>
  <c r="R26"/>
  <c r="G26" i="7"/>
  <c r="H26"/>
  <c r="I26"/>
  <c r="S22" i="6"/>
  <c r="Q22" i="5"/>
  <c r="R22"/>
  <c r="G22" i="7"/>
  <c r="H22"/>
  <c r="I22"/>
  <c r="S20" i="6"/>
  <c r="Q20" i="5"/>
  <c r="R20"/>
  <c r="G20" i="7"/>
  <c r="H20"/>
  <c r="I20"/>
  <c r="X56" i="1"/>
  <c r="D31" i="6"/>
  <c r="E13"/>
  <c r="Y56" i="1"/>
  <c r="P31" i="6"/>
  <c r="R11"/>
  <c r="K22" i="8"/>
  <c r="Y22"/>
  <c r="K20"/>
  <c r="Y20"/>
  <c r="K24"/>
  <c r="Y24"/>
  <c r="K23"/>
  <c r="Y23"/>
  <c r="K28"/>
  <c r="Y28"/>
  <c r="K26"/>
  <c r="Y26"/>
  <c r="K27"/>
  <c r="Y27"/>
  <c r="K13"/>
  <c r="Y13"/>
  <c r="K16"/>
  <c r="Y16"/>
  <c r="K30"/>
  <c r="Y30"/>
  <c r="K25"/>
  <c r="Y25"/>
  <c r="K15"/>
  <c r="Y15"/>
  <c r="Y12"/>
  <c r="K12"/>
  <c r="K18"/>
  <c r="Y18"/>
  <c r="K17"/>
  <c r="Y17"/>
  <c r="K29"/>
  <c r="Y29"/>
  <c r="X11"/>
  <c r="J11"/>
  <c r="I31"/>
  <c r="K19"/>
  <c r="Y19"/>
  <c r="K14"/>
  <c r="Y14"/>
  <c r="K21"/>
  <c r="Y21"/>
  <c r="J13" i="6"/>
  <c r="E31"/>
  <c r="Z21" i="8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BZ21"/>
  <c r="CA21"/>
  <c r="CB21"/>
  <c r="CC21"/>
  <c r="CD21"/>
  <c r="CE21"/>
  <c r="CF21"/>
  <c r="CG21"/>
  <c r="CH21"/>
  <c r="CI21"/>
  <c r="CJ21"/>
  <c r="CK21"/>
  <c r="CL21"/>
  <c r="CM21"/>
  <c r="CN21"/>
  <c r="CO21"/>
  <c r="CP21"/>
  <c r="CQ21"/>
  <c r="CR21"/>
  <c r="CS21"/>
  <c r="CT21"/>
  <c r="CU21"/>
  <c r="CV21"/>
  <c r="CW21"/>
  <c r="CX21"/>
  <c r="CY21"/>
  <c r="CZ21"/>
  <c r="DA21"/>
  <c r="DB21"/>
  <c r="DC21"/>
  <c r="DD21"/>
  <c r="DE21"/>
  <c r="DF21"/>
  <c r="DG21"/>
  <c r="DH21"/>
  <c r="DI21"/>
  <c r="DJ21"/>
  <c r="DK21"/>
  <c r="DL21"/>
  <c r="DM21"/>
  <c r="DN21"/>
  <c r="DO21"/>
  <c r="DP21"/>
  <c r="DQ21"/>
  <c r="DR21"/>
  <c r="DS21"/>
  <c r="DT21"/>
  <c r="DU21"/>
  <c r="DV21"/>
  <c r="DW21"/>
  <c r="DX21"/>
  <c r="DY21"/>
  <c r="DZ21"/>
  <c r="EA21"/>
  <c r="EB21"/>
  <c r="EC21"/>
  <c r="ED21"/>
  <c r="EE21"/>
  <c r="EF21"/>
  <c r="EG21"/>
  <c r="EH21"/>
  <c r="EI21"/>
  <c r="EJ21"/>
  <c r="EK21"/>
  <c r="EL21"/>
  <c r="EM21"/>
  <c r="EN21"/>
  <c r="EO21"/>
  <c r="EP21"/>
  <c r="EQ21"/>
  <c r="ER21"/>
  <c r="ES21"/>
  <c r="ET21"/>
  <c r="EU21"/>
  <c r="EV21"/>
  <c r="EW21"/>
  <c r="EX21"/>
  <c r="EY21"/>
  <c r="EZ21"/>
  <c r="FA21"/>
  <c r="FB21"/>
  <c r="FC21"/>
  <c r="FD21"/>
  <c r="FE21"/>
  <c r="FF21"/>
  <c r="FG21"/>
  <c r="FH21"/>
  <c r="FI21"/>
  <c r="FJ21"/>
  <c r="FK21"/>
  <c r="FL21"/>
  <c r="FM21"/>
  <c r="FN21"/>
  <c r="FO21"/>
  <c r="FP21"/>
  <c r="FQ21"/>
  <c r="N21"/>
  <c r="L21"/>
  <c r="L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BD27"/>
  <c r="BE27"/>
  <c r="BF27"/>
  <c r="BG27"/>
  <c r="BH27"/>
  <c r="BI27"/>
  <c r="BJ27"/>
  <c r="BK27"/>
  <c r="BL27"/>
  <c r="BM27"/>
  <c r="BN27"/>
  <c r="BO27"/>
  <c r="BP27"/>
  <c r="BQ27"/>
  <c r="BR27"/>
  <c r="BS27"/>
  <c r="BT27"/>
  <c r="BU27"/>
  <c r="BV27"/>
  <c r="BW27"/>
  <c r="BX27"/>
  <c r="BY27"/>
  <c r="BZ27"/>
  <c r="CA27"/>
  <c r="CB27"/>
  <c r="CC27"/>
  <c r="CD27"/>
  <c r="CE27"/>
  <c r="CF27"/>
  <c r="CG27"/>
  <c r="CH27"/>
  <c r="CI27"/>
  <c r="CJ27"/>
  <c r="CK27"/>
  <c r="CL27"/>
  <c r="CM27"/>
  <c r="CN27"/>
  <c r="CO27"/>
  <c r="CP27"/>
  <c r="CQ27"/>
  <c r="CR27"/>
  <c r="CS27"/>
  <c r="CT27"/>
  <c r="CU27"/>
  <c r="CV27"/>
  <c r="CW27"/>
  <c r="CX27"/>
  <c r="CY27"/>
  <c r="CZ27"/>
  <c r="DA27"/>
  <c r="DB27"/>
  <c r="DC27"/>
  <c r="DD27"/>
  <c r="DE27"/>
  <c r="DF27"/>
  <c r="DG27"/>
  <c r="DH27"/>
  <c r="DI27"/>
  <c r="DJ27"/>
  <c r="DK27"/>
  <c r="DL27"/>
  <c r="DM27"/>
  <c r="DN27"/>
  <c r="DO27"/>
  <c r="DP27"/>
  <c r="DQ27"/>
  <c r="DR27"/>
  <c r="DS27"/>
  <c r="DT27"/>
  <c r="DU27"/>
  <c r="DV27"/>
  <c r="DW27"/>
  <c r="DX27"/>
  <c r="DY27"/>
  <c r="DZ27"/>
  <c r="EA27"/>
  <c r="EB27"/>
  <c r="EC27"/>
  <c r="ED27"/>
  <c r="EE27"/>
  <c r="EF27"/>
  <c r="EG27"/>
  <c r="EH27"/>
  <c r="EI27"/>
  <c r="EJ27"/>
  <c r="EK27"/>
  <c r="EL27"/>
  <c r="EM27"/>
  <c r="EN27"/>
  <c r="EO27"/>
  <c r="EP27"/>
  <c r="EQ27"/>
  <c r="ER27"/>
  <c r="ES27"/>
  <c r="ET27"/>
  <c r="EU27"/>
  <c r="EV27"/>
  <c r="EW27"/>
  <c r="EX27"/>
  <c r="EY27"/>
  <c r="EZ27"/>
  <c r="FA27"/>
  <c r="FB27"/>
  <c r="FC27"/>
  <c r="FD27"/>
  <c r="FE27"/>
  <c r="FF27"/>
  <c r="FG27"/>
  <c r="FH27"/>
  <c r="FI27"/>
  <c r="FJ27"/>
  <c r="FK27"/>
  <c r="FL27"/>
  <c r="FM27"/>
  <c r="FN27"/>
  <c r="FO27"/>
  <c r="FP27"/>
  <c r="FQ27"/>
  <c r="N27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BJ26"/>
  <c r="BK26"/>
  <c r="BL26"/>
  <c r="BM26"/>
  <c r="BN26"/>
  <c r="BO26"/>
  <c r="BP26"/>
  <c r="BQ26"/>
  <c r="BR26"/>
  <c r="BS26"/>
  <c r="BT26"/>
  <c r="BU26"/>
  <c r="BV26"/>
  <c r="BW26"/>
  <c r="BX26"/>
  <c r="BY26"/>
  <c r="BZ26"/>
  <c r="CA26"/>
  <c r="CB26"/>
  <c r="CC26"/>
  <c r="CD26"/>
  <c r="CE26"/>
  <c r="CF26"/>
  <c r="CG26"/>
  <c r="CH26"/>
  <c r="CI26"/>
  <c r="CJ26"/>
  <c r="CK26"/>
  <c r="CL26"/>
  <c r="CM26"/>
  <c r="CN26"/>
  <c r="CO26"/>
  <c r="CP26"/>
  <c r="CQ26"/>
  <c r="CR26"/>
  <c r="CS26"/>
  <c r="CT26"/>
  <c r="CU26"/>
  <c r="CV26"/>
  <c r="CW26"/>
  <c r="CX26"/>
  <c r="CY26"/>
  <c r="CZ26"/>
  <c r="DA26"/>
  <c r="DB26"/>
  <c r="DC26"/>
  <c r="DD26"/>
  <c r="DE26"/>
  <c r="DF26"/>
  <c r="DG26"/>
  <c r="DH26"/>
  <c r="DI26"/>
  <c r="DJ26"/>
  <c r="DK26"/>
  <c r="DL26"/>
  <c r="DM26"/>
  <c r="DN26"/>
  <c r="DO26"/>
  <c r="DP26"/>
  <c r="DQ26"/>
  <c r="DR26"/>
  <c r="DS26"/>
  <c r="DT26"/>
  <c r="DU26"/>
  <c r="DV26"/>
  <c r="DW26"/>
  <c r="DX26"/>
  <c r="DY26"/>
  <c r="DZ26"/>
  <c r="EA26"/>
  <c r="EB26"/>
  <c r="EC26"/>
  <c r="ED26"/>
  <c r="EE26"/>
  <c r="EF26"/>
  <c r="EG26"/>
  <c r="EH26"/>
  <c r="EI26"/>
  <c r="EJ26"/>
  <c r="EK26"/>
  <c r="EL26"/>
  <c r="EM26"/>
  <c r="EN26"/>
  <c r="EO26"/>
  <c r="EP26"/>
  <c r="EQ26"/>
  <c r="ER26"/>
  <c r="ES26"/>
  <c r="ET26"/>
  <c r="EU26"/>
  <c r="EV26"/>
  <c r="EW26"/>
  <c r="EX26"/>
  <c r="EY26"/>
  <c r="EZ26"/>
  <c r="FA26"/>
  <c r="FB26"/>
  <c r="FC26"/>
  <c r="FD26"/>
  <c r="FE26"/>
  <c r="FF26"/>
  <c r="FG26"/>
  <c r="FH26"/>
  <c r="FI26"/>
  <c r="FJ26"/>
  <c r="FK26"/>
  <c r="FL26"/>
  <c r="FM26"/>
  <c r="FN26"/>
  <c r="FO26"/>
  <c r="FP26"/>
  <c r="FQ26"/>
  <c r="N26"/>
  <c r="L26"/>
  <c r="Z23"/>
  <c r="L23"/>
  <c r="Z20"/>
  <c r="L20"/>
  <c r="L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BU19"/>
  <c r="BV19"/>
  <c r="BW19"/>
  <c r="BX19"/>
  <c r="BY19"/>
  <c r="BZ19"/>
  <c r="CA19"/>
  <c r="CB19"/>
  <c r="CC19"/>
  <c r="CD19"/>
  <c r="CE19"/>
  <c r="CF19"/>
  <c r="CG19"/>
  <c r="CH19"/>
  <c r="CI19"/>
  <c r="CJ19"/>
  <c r="CK19"/>
  <c r="CL19"/>
  <c r="CM19"/>
  <c r="CN19"/>
  <c r="CO19"/>
  <c r="CP19"/>
  <c r="CQ19"/>
  <c r="CR19"/>
  <c r="CS19"/>
  <c r="CT19"/>
  <c r="CU19"/>
  <c r="CV19"/>
  <c r="CW19"/>
  <c r="CX19"/>
  <c r="CY19"/>
  <c r="CZ19"/>
  <c r="DA19"/>
  <c r="DB19"/>
  <c r="DC19"/>
  <c r="DD19"/>
  <c r="DE19"/>
  <c r="DF19"/>
  <c r="DG19"/>
  <c r="DH19"/>
  <c r="DI19"/>
  <c r="DJ19"/>
  <c r="DK19"/>
  <c r="DL19"/>
  <c r="DM19"/>
  <c r="DN19"/>
  <c r="DO19"/>
  <c r="DP19"/>
  <c r="DQ19"/>
  <c r="DR19"/>
  <c r="DS19"/>
  <c r="DT19"/>
  <c r="DU19"/>
  <c r="DV19"/>
  <c r="DW19"/>
  <c r="DX19"/>
  <c r="DY19"/>
  <c r="DZ19"/>
  <c r="EA19"/>
  <c r="EB19"/>
  <c r="EC19"/>
  <c r="ED19"/>
  <c r="EE19"/>
  <c r="EF19"/>
  <c r="EG19"/>
  <c r="EH19"/>
  <c r="EI19"/>
  <c r="EJ19"/>
  <c r="EK19"/>
  <c r="EL19"/>
  <c r="EM19"/>
  <c r="EN19"/>
  <c r="EO19"/>
  <c r="EP19"/>
  <c r="EQ19"/>
  <c r="ER19"/>
  <c r="ES19"/>
  <c r="ET19"/>
  <c r="EU19"/>
  <c r="EV19"/>
  <c r="EW19"/>
  <c r="EX19"/>
  <c r="EY19"/>
  <c r="EZ19"/>
  <c r="FA19"/>
  <c r="FB19"/>
  <c r="FC19"/>
  <c r="FD19"/>
  <c r="FE19"/>
  <c r="FF19"/>
  <c r="FG19"/>
  <c r="FH19"/>
  <c r="FI19"/>
  <c r="FJ19"/>
  <c r="FK19"/>
  <c r="FL19"/>
  <c r="FM19"/>
  <c r="FN19"/>
  <c r="FO19"/>
  <c r="FP19"/>
  <c r="FQ19"/>
  <c r="N19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D17"/>
  <c r="CE17"/>
  <c r="CF17"/>
  <c r="CG17"/>
  <c r="CH17"/>
  <c r="CI17"/>
  <c r="CJ17"/>
  <c r="CK17"/>
  <c r="CL17"/>
  <c r="CM17"/>
  <c r="CN17"/>
  <c r="CO17"/>
  <c r="CP17"/>
  <c r="CQ17"/>
  <c r="CR17"/>
  <c r="CS17"/>
  <c r="CT17"/>
  <c r="CU17"/>
  <c r="CV17"/>
  <c r="CW17"/>
  <c r="CX17"/>
  <c r="CY17"/>
  <c r="CZ17"/>
  <c r="DA17"/>
  <c r="DB17"/>
  <c r="DC17"/>
  <c r="DD17"/>
  <c r="DE17"/>
  <c r="DF17"/>
  <c r="DG17"/>
  <c r="DH17"/>
  <c r="DI17"/>
  <c r="DJ17"/>
  <c r="DK17"/>
  <c r="DL17"/>
  <c r="DM17"/>
  <c r="DN17"/>
  <c r="DO17"/>
  <c r="DP17"/>
  <c r="DQ17"/>
  <c r="DR17"/>
  <c r="DS17"/>
  <c r="DT17"/>
  <c r="DU17"/>
  <c r="DV17"/>
  <c r="DW17"/>
  <c r="DX17"/>
  <c r="DY17"/>
  <c r="DZ17"/>
  <c r="EA17"/>
  <c r="EB17"/>
  <c r="EC17"/>
  <c r="ED17"/>
  <c r="EE17"/>
  <c r="EF17"/>
  <c r="EG17"/>
  <c r="EH17"/>
  <c r="EI17"/>
  <c r="EJ17"/>
  <c r="EK17"/>
  <c r="EL17"/>
  <c r="EM17"/>
  <c r="EN17"/>
  <c r="EO17"/>
  <c r="EP17"/>
  <c r="EQ17"/>
  <c r="ER17"/>
  <c r="ES17"/>
  <c r="ET17"/>
  <c r="EU17"/>
  <c r="EV17"/>
  <c r="EW17"/>
  <c r="EX17"/>
  <c r="EY17"/>
  <c r="EZ17"/>
  <c r="FA17"/>
  <c r="FB17"/>
  <c r="FC17"/>
  <c r="FD17"/>
  <c r="FE17"/>
  <c r="FF17"/>
  <c r="FG17"/>
  <c r="FH17"/>
  <c r="FI17"/>
  <c r="FJ17"/>
  <c r="FK17"/>
  <c r="FL17"/>
  <c r="FM17"/>
  <c r="FN17"/>
  <c r="FO17"/>
  <c r="FP17"/>
  <c r="FQ17"/>
  <c r="N17"/>
  <c r="L17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I25"/>
  <c r="BJ25"/>
  <c r="BK25"/>
  <c r="BL25"/>
  <c r="BM25"/>
  <c r="BN25"/>
  <c r="BO25"/>
  <c r="BP25"/>
  <c r="BQ25"/>
  <c r="BR25"/>
  <c r="BS25"/>
  <c r="BT25"/>
  <c r="BU25"/>
  <c r="BV25"/>
  <c r="BW25"/>
  <c r="BX25"/>
  <c r="BY25"/>
  <c r="BZ25"/>
  <c r="CA25"/>
  <c r="CB25"/>
  <c r="CC25"/>
  <c r="CD25"/>
  <c r="CE25"/>
  <c r="CF25"/>
  <c r="CG25"/>
  <c r="CH25"/>
  <c r="CI25"/>
  <c r="CJ25"/>
  <c r="CK25"/>
  <c r="CL25"/>
  <c r="CM25"/>
  <c r="CN25"/>
  <c r="CO25"/>
  <c r="CP25"/>
  <c r="CQ25"/>
  <c r="CR25"/>
  <c r="CS25"/>
  <c r="CT25"/>
  <c r="CU25"/>
  <c r="CV25"/>
  <c r="CW25"/>
  <c r="CX25"/>
  <c r="CY25"/>
  <c r="CZ25"/>
  <c r="DA25"/>
  <c r="DB25"/>
  <c r="DC25"/>
  <c r="DD25"/>
  <c r="DE25"/>
  <c r="DF25"/>
  <c r="DG25"/>
  <c r="DH25"/>
  <c r="DI25"/>
  <c r="DJ25"/>
  <c r="DK25"/>
  <c r="DL25"/>
  <c r="DM25"/>
  <c r="DN25"/>
  <c r="DO25"/>
  <c r="DP25"/>
  <c r="DQ25"/>
  <c r="DR25"/>
  <c r="DS25"/>
  <c r="DT25"/>
  <c r="DU25"/>
  <c r="DV25"/>
  <c r="DW25"/>
  <c r="DX25"/>
  <c r="DY25"/>
  <c r="DZ25"/>
  <c r="EA25"/>
  <c r="EB25"/>
  <c r="EC25"/>
  <c r="ED25"/>
  <c r="EE25"/>
  <c r="EF25"/>
  <c r="EG25"/>
  <c r="EH25"/>
  <c r="EI25"/>
  <c r="EJ25"/>
  <c r="EK25"/>
  <c r="EL25"/>
  <c r="EM25"/>
  <c r="EN25"/>
  <c r="EO25"/>
  <c r="EP25"/>
  <c r="EQ25"/>
  <c r="ER25"/>
  <c r="ES25"/>
  <c r="ET25"/>
  <c r="EU25"/>
  <c r="EV25"/>
  <c r="EW25"/>
  <c r="EX25"/>
  <c r="EY25"/>
  <c r="EZ25"/>
  <c r="FA25"/>
  <c r="FB25"/>
  <c r="FC25"/>
  <c r="FD25"/>
  <c r="FE25"/>
  <c r="FF25"/>
  <c r="FG25"/>
  <c r="FH25"/>
  <c r="FI25"/>
  <c r="FJ25"/>
  <c r="FK25"/>
  <c r="FL25"/>
  <c r="FM25"/>
  <c r="FN25"/>
  <c r="FO25"/>
  <c r="FP25"/>
  <c r="FQ25"/>
  <c r="N25"/>
  <c r="L25"/>
  <c r="Z16"/>
  <c r="L16"/>
  <c r="R31" i="6"/>
  <c r="S11"/>
  <c r="L14" i="8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BR14"/>
  <c r="BS14"/>
  <c r="BT14"/>
  <c r="BU14"/>
  <c r="BV14"/>
  <c r="BW14"/>
  <c r="BX14"/>
  <c r="BY14"/>
  <c r="BZ14"/>
  <c r="CA14"/>
  <c r="CB14"/>
  <c r="CC14"/>
  <c r="CD14"/>
  <c r="CE14"/>
  <c r="CF14"/>
  <c r="CG14"/>
  <c r="CH14"/>
  <c r="CI14"/>
  <c r="CJ14"/>
  <c r="CK14"/>
  <c r="CL14"/>
  <c r="CM14"/>
  <c r="CN14"/>
  <c r="CO14"/>
  <c r="CP14"/>
  <c r="CQ14"/>
  <c r="CR14"/>
  <c r="CS14"/>
  <c r="CT14"/>
  <c r="CU14"/>
  <c r="CV14"/>
  <c r="CW14"/>
  <c r="CX14"/>
  <c r="CY14"/>
  <c r="CZ14"/>
  <c r="DA14"/>
  <c r="DB14"/>
  <c r="DC14"/>
  <c r="DD14"/>
  <c r="DE14"/>
  <c r="DF14"/>
  <c r="DG14"/>
  <c r="DH14"/>
  <c r="DI14"/>
  <c r="DJ14"/>
  <c r="DK14"/>
  <c r="DL14"/>
  <c r="DM14"/>
  <c r="DN14"/>
  <c r="DO14"/>
  <c r="DP14"/>
  <c r="DQ14"/>
  <c r="DR14"/>
  <c r="DS14"/>
  <c r="DT14"/>
  <c r="DU14"/>
  <c r="DV14"/>
  <c r="DW14"/>
  <c r="DX14"/>
  <c r="DY14"/>
  <c r="DZ14"/>
  <c r="EA14"/>
  <c r="EB14"/>
  <c r="EC14"/>
  <c r="ED14"/>
  <c r="EE14"/>
  <c r="EF14"/>
  <c r="EG14"/>
  <c r="EH14"/>
  <c r="EI14"/>
  <c r="EJ14"/>
  <c r="EK14"/>
  <c r="EL14"/>
  <c r="EM14"/>
  <c r="EN14"/>
  <c r="EO14"/>
  <c r="EP14"/>
  <c r="EQ14"/>
  <c r="ER14"/>
  <c r="ES14"/>
  <c r="ET14"/>
  <c r="EU14"/>
  <c r="EV14"/>
  <c r="EW14"/>
  <c r="EX14"/>
  <c r="EY14"/>
  <c r="EZ14"/>
  <c r="FA14"/>
  <c r="FB14"/>
  <c r="FC14"/>
  <c r="FD14"/>
  <c r="FE14"/>
  <c r="FF14"/>
  <c r="FG14"/>
  <c r="FH14"/>
  <c r="FI14"/>
  <c r="FJ14"/>
  <c r="FK14"/>
  <c r="FL14"/>
  <c r="FM14"/>
  <c r="FN14"/>
  <c r="FO14"/>
  <c r="FP14"/>
  <c r="FQ14"/>
  <c r="N14"/>
  <c r="Z12"/>
  <c r="L12"/>
  <c r="L28"/>
  <c r="Z28"/>
  <c r="Z24"/>
  <c r="L24"/>
  <c r="L22"/>
  <c r="Z22"/>
  <c r="K11"/>
  <c r="Y11"/>
  <c r="J31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BP29"/>
  <c r="BQ29"/>
  <c r="BR29"/>
  <c r="BS29"/>
  <c r="BT29"/>
  <c r="BU29"/>
  <c r="BV29"/>
  <c r="BW29"/>
  <c r="BX29"/>
  <c r="BY29"/>
  <c r="BZ29"/>
  <c r="CA29"/>
  <c r="CB29"/>
  <c r="CC29"/>
  <c r="CD29"/>
  <c r="CE29"/>
  <c r="CF29"/>
  <c r="CG29"/>
  <c r="CH29"/>
  <c r="CI29"/>
  <c r="CJ29"/>
  <c r="CK29"/>
  <c r="CL29"/>
  <c r="CM29"/>
  <c r="CN29"/>
  <c r="CO29"/>
  <c r="CP29"/>
  <c r="CQ29"/>
  <c r="CR29"/>
  <c r="CS29"/>
  <c r="CT29"/>
  <c r="CU29"/>
  <c r="CV29"/>
  <c r="CW29"/>
  <c r="CX29"/>
  <c r="CY29"/>
  <c r="CZ29"/>
  <c r="DA29"/>
  <c r="DB29"/>
  <c r="DC29"/>
  <c r="DD29"/>
  <c r="DE29"/>
  <c r="DF29"/>
  <c r="DG29"/>
  <c r="DH29"/>
  <c r="DI29"/>
  <c r="DJ29"/>
  <c r="DK29"/>
  <c r="DL29"/>
  <c r="DM29"/>
  <c r="DN29"/>
  <c r="DO29"/>
  <c r="DP29"/>
  <c r="DQ29"/>
  <c r="DR29"/>
  <c r="DS29"/>
  <c r="DT29"/>
  <c r="DU29"/>
  <c r="DV29"/>
  <c r="DW29"/>
  <c r="DX29"/>
  <c r="DY29"/>
  <c r="DZ29"/>
  <c r="EA29"/>
  <c r="EB29"/>
  <c r="EC29"/>
  <c r="ED29"/>
  <c r="EE29"/>
  <c r="EF29"/>
  <c r="EG29"/>
  <c r="EH29"/>
  <c r="EI29"/>
  <c r="EJ29"/>
  <c r="EK29"/>
  <c r="EL29"/>
  <c r="EM29"/>
  <c r="EN29"/>
  <c r="EO29"/>
  <c r="EP29"/>
  <c r="EQ29"/>
  <c r="ER29"/>
  <c r="ES29"/>
  <c r="ET29"/>
  <c r="EU29"/>
  <c r="EV29"/>
  <c r="EW29"/>
  <c r="EX29"/>
  <c r="EY29"/>
  <c r="EZ29"/>
  <c r="FA29"/>
  <c r="FB29"/>
  <c r="FC29"/>
  <c r="FD29"/>
  <c r="FE29"/>
  <c r="FF29"/>
  <c r="FG29"/>
  <c r="FH29"/>
  <c r="FI29"/>
  <c r="FJ29"/>
  <c r="FK29"/>
  <c r="FL29"/>
  <c r="FM29"/>
  <c r="FN29"/>
  <c r="FO29"/>
  <c r="FP29"/>
  <c r="FQ29"/>
  <c r="N29"/>
  <c r="L29"/>
  <c r="L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BZ18"/>
  <c r="CA18"/>
  <c r="CB18"/>
  <c r="CC18"/>
  <c r="CD18"/>
  <c r="CE18"/>
  <c r="CF18"/>
  <c r="CG18"/>
  <c r="CH18"/>
  <c r="CI18"/>
  <c r="CJ18"/>
  <c r="CK18"/>
  <c r="CL18"/>
  <c r="CM18"/>
  <c r="CN18"/>
  <c r="CO18"/>
  <c r="CP18"/>
  <c r="CQ18"/>
  <c r="CR18"/>
  <c r="CS18"/>
  <c r="CT18"/>
  <c r="CU18"/>
  <c r="CV18"/>
  <c r="CW18"/>
  <c r="CX18"/>
  <c r="CY18"/>
  <c r="CZ18"/>
  <c r="DA18"/>
  <c r="DB18"/>
  <c r="DC18"/>
  <c r="DD18"/>
  <c r="DE18"/>
  <c r="DF18"/>
  <c r="DG18"/>
  <c r="DH18"/>
  <c r="DI18"/>
  <c r="DJ18"/>
  <c r="DK18"/>
  <c r="DL18"/>
  <c r="DM18"/>
  <c r="DN18"/>
  <c r="DO18"/>
  <c r="DP18"/>
  <c r="DQ18"/>
  <c r="DR18"/>
  <c r="DS18"/>
  <c r="DT18"/>
  <c r="DU18"/>
  <c r="DV18"/>
  <c r="DW18"/>
  <c r="DX18"/>
  <c r="DY18"/>
  <c r="DZ18"/>
  <c r="EA18"/>
  <c r="EB18"/>
  <c r="EC18"/>
  <c r="ED18"/>
  <c r="EE18"/>
  <c r="EF18"/>
  <c r="EG18"/>
  <c r="EH18"/>
  <c r="EI18"/>
  <c r="EJ18"/>
  <c r="EK18"/>
  <c r="EL18"/>
  <c r="EM18"/>
  <c r="EN18"/>
  <c r="EO18"/>
  <c r="EP18"/>
  <c r="EQ18"/>
  <c r="ER18"/>
  <c r="ES18"/>
  <c r="ET18"/>
  <c r="EU18"/>
  <c r="EV18"/>
  <c r="EW18"/>
  <c r="EX18"/>
  <c r="EY18"/>
  <c r="EZ18"/>
  <c r="FA18"/>
  <c r="FB18"/>
  <c r="FC18"/>
  <c r="FD18"/>
  <c r="FE18"/>
  <c r="FF18"/>
  <c r="FG18"/>
  <c r="FH18"/>
  <c r="FI18"/>
  <c r="FJ18"/>
  <c r="FK18"/>
  <c r="FL18"/>
  <c r="FM18"/>
  <c r="FN18"/>
  <c r="FO18"/>
  <c r="FP18"/>
  <c r="FQ18"/>
  <c r="N18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K15"/>
  <c r="CL15"/>
  <c r="CM15"/>
  <c r="CN15"/>
  <c r="CO15"/>
  <c r="CP15"/>
  <c r="CQ15"/>
  <c r="CR15"/>
  <c r="CS15"/>
  <c r="CT15"/>
  <c r="CU15"/>
  <c r="CV15"/>
  <c r="CW15"/>
  <c r="CX15"/>
  <c r="CY15"/>
  <c r="CZ15"/>
  <c r="DA15"/>
  <c r="DB15"/>
  <c r="DC15"/>
  <c r="DD15"/>
  <c r="DE15"/>
  <c r="DF15"/>
  <c r="DG15"/>
  <c r="DH15"/>
  <c r="DI15"/>
  <c r="DJ15"/>
  <c r="DK15"/>
  <c r="DL15"/>
  <c r="DM15"/>
  <c r="DN15"/>
  <c r="DO15"/>
  <c r="DP15"/>
  <c r="DQ15"/>
  <c r="DR15"/>
  <c r="DS15"/>
  <c r="DT15"/>
  <c r="DU15"/>
  <c r="DV15"/>
  <c r="DW15"/>
  <c r="DX15"/>
  <c r="DY15"/>
  <c r="DZ15"/>
  <c r="EA15"/>
  <c r="EB15"/>
  <c r="EC15"/>
  <c r="ED15"/>
  <c r="EE15"/>
  <c r="EF15"/>
  <c r="EG15"/>
  <c r="EH15"/>
  <c r="EI15"/>
  <c r="EJ15"/>
  <c r="EK15"/>
  <c r="EL15"/>
  <c r="EM15"/>
  <c r="EN15"/>
  <c r="EO15"/>
  <c r="EP15"/>
  <c r="EQ15"/>
  <c r="ER15"/>
  <c r="ES15"/>
  <c r="ET15"/>
  <c r="EU15"/>
  <c r="EV15"/>
  <c r="EW15"/>
  <c r="EX15"/>
  <c r="EY15"/>
  <c r="EZ15"/>
  <c r="FA15"/>
  <c r="FB15"/>
  <c r="FC15"/>
  <c r="FD15"/>
  <c r="FE15"/>
  <c r="FF15"/>
  <c r="FG15"/>
  <c r="FH15"/>
  <c r="FI15"/>
  <c r="FJ15"/>
  <c r="FK15"/>
  <c r="FL15"/>
  <c r="FM15"/>
  <c r="FN15"/>
  <c r="FO15"/>
  <c r="FP15"/>
  <c r="L15"/>
  <c r="L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BT30"/>
  <c r="BU30"/>
  <c r="BV30"/>
  <c r="BW30"/>
  <c r="BX30"/>
  <c r="BY30"/>
  <c r="BZ30"/>
  <c r="CA30"/>
  <c r="CB30"/>
  <c r="CC30"/>
  <c r="CD30"/>
  <c r="CE30"/>
  <c r="CF30"/>
  <c r="CG30"/>
  <c r="CH30"/>
  <c r="CI30"/>
  <c r="CJ30"/>
  <c r="CK30"/>
  <c r="CL30"/>
  <c r="CM30"/>
  <c r="CN30"/>
  <c r="CO30"/>
  <c r="CP30"/>
  <c r="CQ30"/>
  <c r="CR30"/>
  <c r="CS30"/>
  <c r="CT30"/>
  <c r="CU30"/>
  <c r="CV30"/>
  <c r="CW30"/>
  <c r="CX30"/>
  <c r="CY30"/>
  <c r="CZ30"/>
  <c r="DA30"/>
  <c r="DB30"/>
  <c r="DC30"/>
  <c r="DD30"/>
  <c r="DE30"/>
  <c r="DF30"/>
  <c r="DG30"/>
  <c r="DH30"/>
  <c r="DI30"/>
  <c r="DJ30"/>
  <c r="DK30"/>
  <c r="DL30"/>
  <c r="DM30"/>
  <c r="DN30"/>
  <c r="DO30"/>
  <c r="DP30"/>
  <c r="DQ30"/>
  <c r="DR30"/>
  <c r="DS30"/>
  <c r="DT30"/>
  <c r="DU30"/>
  <c r="DV30"/>
  <c r="DW30"/>
  <c r="DX30"/>
  <c r="DY30"/>
  <c r="DZ30"/>
  <c r="EA30"/>
  <c r="EB30"/>
  <c r="EC30"/>
  <c r="ED30"/>
  <c r="EE30"/>
  <c r="EF30"/>
  <c r="EG30"/>
  <c r="EH30"/>
  <c r="EI30"/>
  <c r="EJ30"/>
  <c r="EK30"/>
  <c r="EL30"/>
  <c r="EM30"/>
  <c r="EN30"/>
  <c r="EO30"/>
  <c r="EP30"/>
  <c r="EQ30"/>
  <c r="ER30"/>
  <c r="ES30"/>
  <c r="ET30"/>
  <c r="EU30"/>
  <c r="EV30"/>
  <c r="EW30"/>
  <c r="EX30"/>
  <c r="EY30"/>
  <c r="EZ30"/>
  <c r="FA30"/>
  <c r="FB30"/>
  <c r="FC30"/>
  <c r="FD30"/>
  <c r="FE30"/>
  <c r="FF30"/>
  <c r="FG30"/>
  <c r="FH30"/>
  <c r="FI30"/>
  <c r="FJ30"/>
  <c r="FK30"/>
  <c r="FL30"/>
  <c r="FM30"/>
  <c r="FN30"/>
  <c r="FO30"/>
  <c r="FP30"/>
  <c r="FQ30"/>
  <c r="N30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BT13"/>
  <c r="BU13"/>
  <c r="BV13"/>
  <c r="BW13"/>
  <c r="BX13"/>
  <c r="BY13"/>
  <c r="BZ13"/>
  <c r="CA13"/>
  <c r="CB13"/>
  <c r="CC13"/>
  <c r="CD13"/>
  <c r="CE13"/>
  <c r="CF13"/>
  <c r="CG13"/>
  <c r="CH13"/>
  <c r="CI13"/>
  <c r="CJ13"/>
  <c r="CK13"/>
  <c r="CL13"/>
  <c r="CM13"/>
  <c r="CN13"/>
  <c r="CO13"/>
  <c r="CP13"/>
  <c r="CQ13"/>
  <c r="CR13"/>
  <c r="CS13"/>
  <c r="CT13"/>
  <c r="CU13"/>
  <c r="CV13"/>
  <c r="CW13"/>
  <c r="CX13"/>
  <c r="CY13"/>
  <c r="CZ13"/>
  <c r="DA13"/>
  <c r="DB13"/>
  <c r="DC13"/>
  <c r="DD13"/>
  <c r="DE13"/>
  <c r="DF13"/>
  <c r="DG13"/>
  <c r="DH13"/>
  <c r="DI13"/>
  <c r="DJ13"/>
  <c r="DK13"/>
  <c r="DL13"/>
  <c r="DM13"/>
  <c r="DN13"/>
  <c r="DO13"/>
  <c r="DP13"/>
  <c r="DQ13"/>
  <c r="DR13"/>
  <c r="DS13"/>
  <c r="DT13"/>
  <c r="DU13"/>
  <c r="DV13"/>
  <c r="DW13"/>
  <c r="DX13"/>
  <c r="DY13"/>
  <c r="DZ13"/>
  <c r="EA13"/>
  <c r="EB13"/>
  <c r="EC13"/>
  <c r="ED13"/>
  <c r="EE13"/>
  <c r="EF13"/>
  <c r="EG13"/>
  <c r="EH13"/>
  <c r="EI13"/>
  <c r="EJ13"/>
  <c r="EK13"/>
  <c r="EL13"/>
  <c r="EM13"/>
  <c r="EN13"/>
  <c r="EO13"/>
  <c r="EP13"/>
  <c r="EQ13"/>
  <c r="ER13"/>
  <c r="ES13"/>
  <c r="ET13"/>
  <c r="EU13"/>
  <c r="EV13"/>
  <c r="EW13"/>
  <c r="EX13"/>
  <c r="EY13"/>
  <c r="EZ13"/>
  <c r="FA13"/>
  <c r="FB13"/>
  <c r="FC13"/>
  <c r="FD13"/>
  <c r="FE13"/>
  <c r="FF13"/>
  <c r="FG13"/>
  <c r="FH13"/>
  <c r="FI13"/>
  <c r="FJ13"/>
  <c r="FK13"/>
  <c r="FL13"/>
  <c r="FM13"/>
  <c r="FN13"/>
  <c r="FO13"/>
  <c r="FP13"/>
  <c r="FQ13"/>
  <c r="N13"/>
  <c r="L13"/>
  <c r="FQ15"/>
  <c r="N15"/>
  <c r="S13" i="6"/>
  <c r="Q13" i="5"/>
  <c r="R13"/>
  <c r="G13" i="7"/>
  <c r="J31" i="6"/>
  <c r="Z11" i="8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BL11"/>
  <c r="BM11"/>
  <c r="BN11"/>
  <c r="BO11"/>
  <c r="BP11"/>
  <c r="BQ11"/>
  <c r="BR11"/>
  <c r="BS11"/>
  <c r="BT11"/>
  <c r="BU11"/>
  <c r="BV11"/>
  <c r="BW11"/>
  <c r="BX11"/>
  <c r="BY11"/>
  <c r="BZ11"/>
  <c r="CA11"/>
  <c r="CB11"/>
  <c r="CC11"/>
  <c r="CD11"/>
  <c r="CE11"/>
  <c r="CF11"/>
  <c r="CG11"/>
  <c r="CH11"/>
  <c r="CI11"/>
  <c r="CJ11"/>
  <c r="CK11"/>
  <c r="CL11"/>
  <c r="CM11"/>
  <c r="CN11"/>
  <c r="CO11"/>
  <c r="CP11"/>
  <c r="CQ11"/>
  <c r="CR11"/>
  <c r="CS11"/>
  <c r="CT11"/>
  <c r="CU11"/>
  <c r="CV11"/>
  <c r="CW11"/>
  <c r="CX11"/>
  <c r="CY11"/>
  <c r="CZ11"/>
  <c r="DA11"/>
  <c r="DB11"/>
  <c r="DC11"/>
  <c r="DD11"/>
  <c r="DE11"/>
  <c r="DF11"/>
  <c r="DG11"/>
  <c r="DH11"/>
  <c r="DI11"/>
  <c r="DJ11"/>
  <c r="DK11"/>
  <c r="DL11"/>
  <c r="DM11"/>
  <c r="DN11"/>
  <c r="DO11"/>
  <c r="DP11"/>
  <c r="DQ11"/>
  <c r="DR11"/>
  <c r="DS11"/>
  <c r="DT11"/>
  <c r="DU11"/>
  <c r="DV11"/>
  <c r="DW11"/>
  <c r="DX11"/>
  <c r="DY11"/>
  <c r="DZ11"/>
  <c r="EA11"/>
  <c r="EB11"/>
  <c r="EC11"/>
  <c r="ED11"/>
  <c r="EE11"/>
  <c r="EF11"/>
  <c r="EG11"/>
  <c r="EH11"/>
  <c r="EI11"/>
  <c r="EJ11"/>
  <c r="EK11"/>
  <c r="EL11"/>
  <c r="EM11"/>
  <c r="EN11"/>
  <c r="EO11"/>
  <c r="EP11"/>
  <c r="EQ11"/>
  <c r="ER11"/>
  <c r="ES11"/>
  <c r="ET11"/>
  <c r="EU11"/>
  <c r="EV11"/>
  <c r="EW11"/>
  <c r="EX11"/>
  <c r="EY11"/>
  <c r="EZ11"/>
  <c r="FA11"/>
  <c r="FB11"/>
  <c r="FC11"/>
  <c r="FD11"/>
  <c r="FE11"/>
  <c r="FF11"/>
  <c r="FG11"/>
  <c r="FH11"/>
  <c r="FI11"/>
  <c r="FJ11"/>
  <c r="FK11"/>
  <c r="FL11"/>
  <c r="FM11"/>
  <c r="FN11"/>
  <c r="FO11"/>
  <c r="FP11"/>
  <c r="FQ11"/>
  <c r="N11"/>
  <c r="L11"/>
  <c r="L31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BF24"/>
  <c r="BG24"/>
  <c r="BH24"/>
  <c r="BI24"/>
  <c r="BJ24"/>
  <c r="BK24"/>
  <c r="BL24"/>
  <c r="BM24"/>
  <c r="BN24"/>
  <c r="BO24"/>
  <c r="BP24"/>
  <c r="BQ24"/>
  <c r="BR24"/>
  <c r="BS24"/>
  <c r="BT24"/>
  <c r="BU24"/>
  <c r="BV24"/>
  <c r="BW24"/>
  <c r="BX24"/>
  <c r="BY24"/>
  <c r="BZ24"/>
  <c r="CA24"/>
  <c r="CB24"/>
  <c r="CC24"/>
  <c r="CD24"/>
  <c r="CE24"/>
  <c r="CF24"/>
  <c r="CG24"/>
  <c r="CH24"/>
  <c r="CI24"/>
  <c r="CJ24"/>
  <c r="CK24"/>
  <c r="CL24"/>
  <c r="CM24"/>
  <c r="CN24"/>
  <c r="CO24"/>
  <c r="CP24"/>
  <c r="CQ24"/>
  <c r="CR24"/>
  <c r="CS24"/>
  <c r="CT24"/>
  <c r="CU24"/>
  <c r="CV24"/>
  <c r="CW24"/>
  <c r="CX24"/>
  <c r="CY24"/>
  <c r="CZ24"/>
  <c r="DA24"/>
  <c r="DB24"/>
  <c r="DC24"/>
  <c r="DD24"/>
  <c r="DE24"/>
  <c r="DF24"/>
  <c r="DG24"/>
  <c r="DH24"/>
  <c r="DI24"/>
  <c r="DJ24"/>
  <c r="DK24"/>
  <c r="DL24"/>
  <c r="DM24"/>
  <c r="DN24"/>
  <c r="DO24"/>
  <c r="DP24"/>
  <c r="DQ24"/>
  <c r="DR24"/>
  <c r="DS24"/>
  <c r="DT24"/>
  <c r="DU24"/>
  <c r="DV24"/>
  <c r="DW24"/>
  <c r="DX24"/>
  <c r="DY24"/>
  <c r="DZ24"/>
  <c r="EA24"/>
  <c r="EB24"/>
  <c r="EC24"/>
  <c r="ED24"/>
  <c r="EE24"/>
  <c r="EF24"/>
  <c r="EG24"/>
  <c r="EH24"/>
  <c r="EI24"/>
  <c r="EJ24"/>
  <c r="EK24"/>
  <c r="EL24"/>
  <c r="EM24"/>
  <c r="EN24"/>
  <c r="EO24"/>
  <c r="EP24"/>
  <c r="EQ24"/>
  <c r="ER24"/>
  <c r="ES24"/>
  <c r="ET24"/>
  <c r="EU24"/>
  <c r="EV24"/>
  <c r="EW24"/>
  <c r="EX24"/>
  <c r="EY24"/>
  <c r="EZ24"/>
  <c r="FA24"/>
  <c r="FB24"/>
  <c r="FC24"/>
  <c r="FD24"/>
  <c r="FE24"/>
  <c r="FF24"/>
  <c r="FG24"/>
  <c r="FH24"/>
  <c r="FI24"/>
  <c r="FJ24"/>
  <c r="FK24"/>
  <c r="FL24"/>
  <c r="FM24"/>
  <c r="FN24"/>
  <c r="FO24"/>
  <c r="FP24"/>
  <c r="FQ24"/>
  <c r="N24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BM12"/>
  <c r="BN12"/>
  <c r="BO12"/>
  <c r="BP12"/>
  <c r="BQ12"/>
  <c r="BR12"/>
  <c r="BS12"/>
  <c r="BT12"/>
  <c r="BU12"/>
  <c r="BV12"/>
  <c r="BW12"/>
  <c r="BX12"/>
  <c r="BY12"/>
  <c r="BZ12"/>
  <c r="CA12"/>
  <c r="CB12"/>
  <c r="CC12"/>
  <c r="CD12"/>
  <c r="CE12"/>
  <c r="CF12"/>
  <c r="CG12"/>
  <c r="CH12"/>
  <c r="CI12"/>
  <c r="CJ12"/>
  <c r="CK12"/>
  <c r="CL12"/>
  <c r="CM12"/>
  <c r="CN12"/>
  <c r="CO12"/>
  <c r="CP12"/>
  <c r="CQ12"/>
  <c r="CR12"/>
  <c r="CS12"/>
  <c r="CT12"/>
  <c r="CU12"/>
  <c r="CV12"/>
  <c r="CW12"/>
  <c r="CX12"/>
  <c r="CY12"/>
  <c r="CZ12"/>
  <c r="DA12"/>
  <c r="DB12"/>
  <c r="DC12"/>
  <c r="DD12"/>
  <c r="DE12"/>
  <c r="DF12"/>
  <c r="DG12"/>
  <c r="DH12"/>
  <c r="DI12"/>
  <c r="DJ12"/>
  <c r="DK12"/>
  <c r="DL12"/>
  <c r="DM12"/>
  <c r="DN12"/>
  <c r="DO12"/>
  <c r="DP12"/>
  <c r="DQ12"/>
  <c r="DR12"/>
  <c r="DS12"/>
  <c r="DT12"/>
  <c r="DU12"/>
  <c r="DV12"/>
  <c r="DW12"/>
  <c r="DX12"/>
  <c r="DY12"/>
  <c r="DZ12"/>
  <c r="EA12"/>
  <c r="EB12"/>
  <c r="EC12"/>
  <c r="ED12"/>
  <c r="EE12"/>
  <c r="EF12"/>
  <c r="EG12"/>
  <c r="EH12"/>
  <c r="EI12"/>
  <c r="EJ12"/>
  <c r="EK12"/>
  <c r="EL12"/>
  <c r="EM12"/>
  <c r="EN12"/>
  <c r="EO12"/>
  <c r="EP12"/>
  <c r="EQ12"/>
  <c r="ER12"/>
  <c r="ES12"/>
  <c r="ET12"/>
  <c r="EU12"/>
  <c r="EV12"/>
  <c r="EW12"/>
  <c r="EX12"/>
  <c r="EY12"/>
  <c r="EZ12"/>
  <c r="FA12"/>
  <c r="FB12"/>
  <c r="FC12"/>
  <c r="FD12"/>
  <c r="FE12"/>
  <c r="FF12"/>
  <c r="FG12"/>
  <c r="FH12"/>
  <c r="FI12"/>
  <c r="FJ12"/>
  <c r="FK12"/>
  <c r="FL12"/>
  <c r="FM12"/>
  <c r="FN12"/>
  <c r="FO12"/>
  <c r="FP12"/>
  <c r="FQ12"/>
  <c r="N12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I16"/>
  <c r="CJ16"/>
  <c r="CK16"/>
  <c r="CL16"/>
  <c r="CM16"/>
  <c r="CN16"/>
  <c r="CO16"/>
  <c r="CP16"/>
  <c r="CQ16"/>
  <c r="CR16"/>
  <c r="CS16"/>
  <c r="CT16"/>
  <c r="CU16"/>
  <c r="CV16"/>
  <c r="CW16"/>
  <c r="CX16"/>
  <c r="CY16"/>
  <c r="CZ16"/>
  <c r="DA16"/>
  <c r="DB16"/>
  <c r="DC16"/>
  <c r="DD16"/>
  <c r="DE16"/>
  <c r="DF16"/>
  <c r="DG16"/>
  <c r="DH16"/>
  <c r="DI16"/>
  <c r="DJ16"/>
  <c r="DK16"/>
  <c r="DL16"/>
  <c r="DM16"/>
  <c r="DN16"/>
  <c r="DO16"/>
  <c r="DP16"/>
  <c r="DQ16"/>
  <c r="DR16"/>
  <c r="DS16"/>
  <c r="DT16"/>
  <c r="DU16"/>
  <c r="DV16"/>
  <c r="DW16"/>
  <c r="DX16"/>
  <c r="DY16"/>
  <c r="DZ16"/>
  <c r="EA16"/>
  <c r="EB16"/>
  <c r="EC16"/>
  <c r="ED16"/>
  <c r="EE16"/>
  <c r="EF16"/>
  <c r="EG16"/>
  <c r="EH16"/>
  <c r="EI16"/>
  <c r="EJ16"/>
  <c r="EK16"/>
  <c r="EL16"/>
  <c r="EM16"/>
  <c r="EN16"/>
  <c r="EO16"/>
  <c r="EP16"/>
  <c r="EQ16"/>
  <c r="ER16"/>
  <c r="ES16"/>
  <c r="ET16"/>
  <c r="EU16"/>
  <c r="EV16"/>
  <c r="EW16"/>
  <c r="EX16"/>
  <c r="EY16"/>
  <c r="EZ16"/>
  <c r="FA16"/>
  <c r="FB16"/>
  <c r="FC16"/>
  <c r="FD16"/>
  <c r="FE16"/>
  <c r="FF16"/>
  <c r="FG16"/>
  <c r="FH16"/>
  <c r="FI16"/>
  <c r="FJ16"/>
  <c r="FK16"/>
  <c r="FL16"/>
  <c r="FM16"/>
  <c r="FN16"/>
  <c r="FO16"/>
  <c r="FP16"/>
  <c r="FQ16"/>
  <c r="N16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BP20"/>
  <c r="BQ20"/>
  <c r="BR20"/>
  <c r="BS20"/>
  <c r="BT20"/>
  <c r="BU20"/>
  <c r="BV20"/>
  <c r="BW20"/>
  <c r="BX20"/>
  <c r="BY20"/>
  <c r="BZ20"/>
  <c r="CA20"/>
  <c r="CB20"/>
  <c r="CC20"/>
  <c r="CD20"/>
  <c r="CE20"/>
  <c r="CF20"/>
  <c r="CG20"/>
  <c r="CH20"/>
  <c r="CI20"/>
  <c r="CJ20"/>
  <c r="CK20"/>
  <c r="CL20"/>
  <c r="CM20"/>
  <c r="CN20"/>
  <c r="CO20"/>
  <c r="CP20"/>
  <c r="CQ20"/>
  <c r="CR20"/>
  <c r="CS20"/>
  <c r="CT20"/>
  <c r="CU20"/>
  <c r="CV20"/>
  <c r="CW20"/>
  <c r="CX20"/>
  <c r="CY20"/>
  <c r="CZ20"/>
  <c r="DA20"/>
  <c r="DB20"/>
  <c r="DC20"/>
  <c r="DD20"/>
  <c r="DE20"/>
  <c r="DF20"/>
  <c r="DG20"/>
  <c r="DH20"/>
  <c r="DI20"/>
  <c r="DJ20"/>
  <c r="DK20"/>
  <c r="DL20"/>
  <c r="DM20"/>
  <c r="DN20"/>
  <c r="DO20"/>
  <c r="DP20"/>
  <c r="DQ20"/>
  <c r="DR20"/>
  <c r="DS20"/>
  <c r="DT20"/>
  <c r="DU20"/>
  <c r="DV20"/>
  <c r="DW20"/>
  <c r="DX20"/>
  <c r="DY20"/>
  <c r="DZ20"/>
  <c r="EA20"/>
  <c r="EB20"/>
  <c r="EC20"/>
  <c r="ED20"/>
  <c r="EE20"/>
  <c r="EF20"/>
  <c r="EG20"/>
  <c r="EH20"/>
  <c r="EI20"/>
  <c r="EJ20"/>
  <c r="EK20"/>
  <c r="EL20"/>
  <c r="EM20"/>
  <c r="EN20"/>
  <c r="EO20"/>
  <c r="EP20"/>
  <c r="EQ20"/>
  <c r="ER20"/>
  <c r="ES20"/>
  <c r="ET20"/>
  <c r="EU20"/>
  <c r="EV20"/>
  <c r="EW20"/>
  <c r="EX20"/>
  <c r="EY20"/>
  <c r="EZ20"/>
  <c r="FA20"/>
  <c r="FB20"/>
  <c r="FC20"/>
  <c r="FD20"/>
  <c r="FE20"/>
  <c r="FF20"/>
  <c r="FG20"/>
  <c r="FH20"/>
  <c r="FI20"/>
  <c r="FJ20"/>
  <c r="FK20"/>
  <c r="FL20"/>
  <c r="FM20"/>
  <c r="FN20"/>
  <c r="FO20"/>
  <c r="FP20"/>
  <c r="FQ20"/>
  <c r="N20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BF23"/>
  <c r="BG23"/>
  <c r="BH23"/>
  <c r="BI23"/>
  <c r="BJ23"/>
  <c r="BK23"/>
  <c r="BL23"/>
  <c r="BM23"/>
  <c r="BN23"/>
  <c r="BO23"/>
  <c r="BP23"/>
  <c r="BQ23"/>
  <c r="BR23"/>
  <c r="BS23"/>
  <c r="BT23"/>
  <c r="BU23"/>
  <c r="BV23"/>
  <c r="BW23"/>
  <c r="BX23"/>
  <c r="BY23"/>
  <c r="BZ23"/>
  <c r="CA23"/>
  <c r="CB23"/>
  <c r="CC23"/>
  <c r="CD23"/>
  <c r="CE23"/>
  <c r="CF23"/>
  <c r="CG23"/>
  <c r="CH23"/>
  <c r="CI23"/>
  <c r="CJ23"/>
  <c r="CK23"/>
  <c r="CL23"/>
  <c r="CM23"/>
  <c r="CN23"/>
  <c r="CO23"/>
  <c r="CP23"/>
  <c r="CQ23"/>
  <c r="CR23"/>
  <c r="CS23"/>
  <c r="CT23"/>
  <c r="CU23"/>
  <c r="CV23"/>
  <c r="CW23"/>
  <c r="CX23"/>
  <c r="CY23"/>
  <c r="CZ23"/>
  <c r="DA23"/>
  <c r="DB23"/>
  <c r="DC23"/>
  <c r="DD23"/>
  <c r="DE23"/>
  <c r="DF23"/>
  <c r="DG23"/>
  <c r="DH23"/>
  <c r="DI23"/>
  <c r="DJ23"/>
  <c r="DK23"/>
  <c r="DL23"/>
  <c r="DM23"/>
  <c r="DN23"/>
  <c r="DO23"/>
  <c r="DP23"/>
  <c r="DQ23"/>
  <c r="DR23"/>
  <c r="DS23"/>
  <c r="DT23"/>
  <c r="DU23"/>
  <c r="DV23"/>
  <c r="DW23"/>
  <c r="DX23"/>
  <c r="DY23"/>
  <c r="DZ23"/>
  <c r="EA23"/>
  <c r="EB23"/>
  <c r="EC23"/>
  <c r="ED23"/>
  <c r="EE23"/>
  <c r="EF23"/>
  <c r="EG23"/>
  <c r="EH23"/>
  <c r="EI23"/>
  <c r="EJ23"/>
  <c r="EK23"/>
  <c r="EL23"/>
  <c r="EM23"/>
  <c r="EN23"/>
  <c r="EO23"/>
  <c r="EP23"/>
  <c r="EQ23"/>
  <c r="ER23"/>
  <c r="ES23"/>
  <c r="ET23"/>
  <c r="EU23"/>
  <c r="EV23"/>
  <c r="EW23"/>
  <c r="EX23"/>
  <c r="EY23"/>
  <c r="EZ23"/>
  <c r="FA23"/>
  <c r="FB23"/>
  <c r="FC23"/>
  <c r="FD23"/>
  <c r="FE23"/>
  <c r="FF23"/>
  <c r="FG23"/>
  <c r="FH23"/>
  <c r="FI23"/>
  <c r="FJ23"/>
  <c r="FK23"/>
  <c r="FL23"/>
  <c r="FM23"/>
  <c r="FN23"/>
  <c r="FO23"/>
  <c r="FP23"/>
  <c r="FQ23"/>
  <c r="N23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I22"/>
  <c r="BJ22"/>
  <c r="BK22"/>
  <c r="BL22"/>
  <c r="BM22"/>
  <c r="BN22"/>
  <c r="BO22"/>
  <c r="BP22"/>
  <c r="BQ22"/>
  <c r="BR22"/>
  <c r="BS22"/>
  <c r="BT22"/>
  <c r="BU22"/>
  <c r="BV22"/>
  <c r="BW22"/>
  <c r="BX22"/>
  <c r="BY22"/>
  <c r="BZ22"/>
  <c r="CA22"/>
  <c r="CB22"/>
  <c r="CC22"/>
  <c r="CD22"/>
  <c r="CE22"/>
  <c r="CF22"/>
  <c r="CG22"/>
  <c r="CH22"/>
  <c r="CI22"/>
  <c r="CJ22"/>
  <c r="CK22"/>
  <c r="CL22"/>
  <c r="CM22"/>
  <c r="CN22"/>
  <c r="CO22"/>
  <c r="CP22"/>
  <c r="CQ22"/>
  <c r="CR22"/>
  <c r="CS22"/>
  <c r="CT22"/>
  <c r="CU22"/>
  <c r="CV22"/>
  <c r="CW22"/>
  <c r="CX22"/>
  <c r="CY22"/>
  <c r="CZ22"/>
  <c r="DA22"/>
  <c r="DB22"/>
  <c r="DC22"/>
  <c r="DD22"/>
  <c r="DE22"/>
  <c r="DF22"/>
  <c r="DG22"/>
  <c r="DH22"/>
  <c r="DI22"/>
  <c r="DJ22"/>
  <c r="DK22"/>
  <c r="DL22"/>
  <c r="DM22"/>
  <c r="DN22"/>
  <c r="DO22"/>
  <c r="DP22"/>
  <c r="DQ22"/>
  <c r="DR22"/>
  <c r="DS22"/>
  <c r="DT22"/>
  <c r="DU22"/>
  <c r="DV22"/>
  <c r="DW22"/>
  <c r="DX22"/>
  <c r="DY22"/>
  <c r="DZ22"/>
  <c r="EA22"/>
  <c r="EB22"/>
  <c r="EC22"/>
  <c r="ED22"/>
  <c r="EE22"/>
  <c r="EF22"/>
  <c r="EG22"/>
  <c r="EH22"/>
  <c r="EI22"/>
  <c r="EJ22"/>
  <c r="EK22"/>
  <c r="EL22"/>
  <c r="EM22"/>
  <c r="EN22"/>
  <c r="EO22"/>
  <c r="EP22"/>
  <c r="EQ22"/>
  <c r="ER22"/>
  <c r="ES22"/>
  <c r="ET22"/>
  <c r="EU22"/>
  <c r="EV22"/>
  <c r="EW22"/>
  <c r="EX22"/>
  <c r="EY22"/>
  <c r="EZ22"/>
  <c r="FA22"/>
  <c r="FB22"/>
  <c r="FC22"/>
  <c r="FD22"/>
  <c r="FE22"/>
  <c r="FF22"/>
  <c r="FG22"/>
  <c r="FH22"/>
  <c r="FI22"/>
  <c r="FJ22"/>
  <c r="FK22"/>
  <c r="FL22"/>
  <c r="FM22"/>
  <c r="FN22"/>
  <c r="FO22"/>
  <c r="FP22"/>
  <c r="FQ22"/>
  <c r="N22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BF28"/>
  <c r="BG28"/>
  <c r="BH28"/>
  <c r="BI28"/>
  <c r="BJ28"/>
  <c r="BK28"/>
  <c r="BL28"/>
  <c r="BM28"/>
  <c r="BN28"/>
  <c r="BO28"/>
  <c r="BP28"/>
  <c r="BQ28"/>
  <c r="BR28"/>
  <c r="BS28"/>
  <c r="BT28"/>
  <c r="BU28"/>
  <c r="BV28"/>
  <c r="BW28"/>
  <c r="BX28"/>
  <c r="BY28"/>
  <c r="BZ28"/>
  <c r="CA28"/>
  <c r="CB28"/>
  <c r="CC28"/>
  <c r="CD28"/>
  <c r="CE28"/>
  <c r="CF28"/>
  <c r="CG28"/>
  <c r="CH28"/>
  <c r="CI28"/>
  <c r="CJ28"/>
  <c r="CK28"/>
  <c r="CL28"/>
  <c r="CM28"/>
  <c r="CN28"/>
  <c r="CO28"/>
  <c r="CP28"/>
  <c r="CQ28"/>
  <c r="CR28"/>
  <c r="CS28"/>
  <c r="CT28"/>
  <c r="CU28"/>
  <c r="CV28"/>
  <c r="CW28"/>
  <c r="CX28"/>
  <c r="CY28"/>
  <c r="CZ28"/>
  <c r="DA28"/>
  <c r="DB28"/>
  <c r="DC28"/>
  <c r="DD28"/>
  <c r="DE28"/>
  <c r="DF28"/>
  <c r="DG28"/>
  <c r="DH28"/>
  <c r="DI28"/>
  <c r="DJ28"/>
  <c r="DK28"/>
  <c r="DL28"/>
  <c r="DM28"/>
  <c r="DN28"/>
  <c r="DO28"/>
  <c r="DP28"/>
  <c r="DQ28"/>
  <c r="DR28"/>
  <c r="DS28"/>
  <c r="DT28"/>
  <c r="DU28"/>
  <c r="DV28"/>
  <c r="DW28"/>
  <c r="DX28"/>
  <c r="DY28"/>
  <c r="DZ28"/>
  <c r="EA28"/>
  <c r="EB28"/>
  <c r="EC28"/>
  <c r="ED28"/>
  <c r="EE28"/>
  <c r="EF28"/>
  <c r="EG28"/>
  <c r="EH28"/>
  <c r="EI28"/>
  <c r="EJ28"/>
  <c r="EK28"/>
  <c r="EL28"/>
  <c r="EM28"/>
  <c r="EN28"/>
  <c r="EO28"/>
  <c r="EP28"/>
  <c r="EQ28"/>
  <c r="ER28"/>
  <c r="ES28"/>
  <c r="ET28"/>
  <c r="EU28"/>
  <c r="EV28"/>
  <c r="EW28"/>
  <c r="EX28"/>
  <c r="EY28"/>
  <c r="EZ28"/>
  <c r="FA28"/>
  <c r="FB28"/>
  <c r="FC28"/>
  <c r="FD28"/>
  <c r="FE28"/>
  <c r="FF28"/>
  <c r="FG28"/>
  <c r="FH28"/>
  <c r="FI28"/>
  <c r="FJ28"/>
  <c r="FK28"/>
  <c r="FL28"/>
  <c r="FM28"/>
  <c r="FN28"/>
  <c r="FO28"/>
  <c r="FP28"/>
  <c r="FQ28"/>
  <c r="N28"/>
  <c r="Q11" i="5"/>
  <c r="S31" i="6"/>
  <c r="K31" i="8"/>
  <c r="H13" i="7"/>
  <c r="I13"/>
  <c r="N32" i="8"/>
  <c r="N31"/>
  <c r="Q32" i="5"/>
  <c r="Q31"/>
  <c r="R11"/>
  <c r="R32"/>
  <c r="G11" i="7"/>
  <c r="G32"/>
  <c r="R31" i="5"/>
  <c r="H11" i="7"/>
  <c r="H32"/>
  <c r="G31"/>
  <c r="H31"/>
  <c r="I11"/>
  <c r="I31"/>
  <c r="I32"/>
</calcChain>
</file>

<file path=xl/sharedStrings.xml><?xml version="1.0" encoding="utf-8"?>
<sst xmlns="http://schemas.openxmlformats.org/spreadsheetml/2006/main" count="707" uniqueCount="294">
  <si>
    <t>LINE NO.</t>
  </si>
  <si>
    <t>COMPANY</t>
  </si>
  <si>
    <t>SYMBOL</t>
  </si>
  <si>
    <t>ALLETE</t>
  </si>
  <si>
    <t>ALLIANT ENERGY CO.</t>
  </si>
  <si>
    <t>BLACK HILLS CORP</t>
  </si>
  <si>
    <t>DPL INC</t>
  </si>
  <si>
    <t>DTE ENERGY CO.</t>
  </si>
  <si>
    <t>DUKE ENERGY</t>
  </si>
  <si>
    <t>EDISON INTERNATIONAL</t>
  </si>
  <si>
    <t>EMPIRE DISTRICT</t>
  </si>
  <si>
    <t>ENTERGY CORP.</t>
  </si>
  <si>
    <t>IDACORP</t>
  </si>
  <si>
    <t>NEXTERA ENTERGY</t>
  </si>
  <si>
    <t>PG&amp;E CORP</t>
  </si>
  <si>
    <t>PORTLAND GENERAL</t>
  </si>
  <si>
    <t>PROGRESS ENERGY</t>
  </si>
  <si>
    <t>SCANA CORP</t>
  </si>
  <si>
    <t>SEMPRA ENERGY</t>
  </si>
  <si>
    <t>SOUTHERN CO.</t>
  </si>
  <si>
    <t>VECTERN CORP</t>
  </si>
  <si>
    <t>WISCONSIN ENERGY</t>
  </si>
  <si>
    <t>XCEL ENERGY INC.</t>
  </si>
  <si>
    <t>TOTAL</t>
  </si>
  <si>
    <t>ALE</t>
  </si>
  <si>
    <t>LNT</t>
  </si>
  <si>
    <t>DPL</t>
  </si>
  <si>
    <t>BKH</t>
  </si>
  <si>
    <t>DTE</t>
  </si>
  <si>
    <t>DUK</t>
  </si>
  <si>
    <t>EIX</t>
  </si>
  <si>
    <t>EDE</t>
  </si>
  <si>
    <t>ETR</t>
  </si>
  <si>
    <t>IDA</t>
  </si>
  <si>
    <t>NEE</t>
  </si>
  <si>
    <t>PCG</t>
  </si>
  <si>
    <t>POR</t>
  </si>
  <si>
    <t>PGN</t>
  </si>
  <si>
    <t>SCG</t>
  </si>
  <si>
    <t>SRE</t>
  </si>
  <si>
    <t>SO</t>
  </si>
  <si>
    <t>VVC</t>
  </si>
  <si>
    <t>WEC</t>
  </si>
  <si>
    <t>XEL</t>
  </si>
  <si>
    <t>VALUE LINE YIELD</t>
  </si>
  <si>
    <t>BETA</t>
  </si>
  <si>
    <t>DPS 2010</t>
  </si>
  <si>
    <t>DPS 2011</t>
  </si>
  <si>
    <t>DPS 2012</t>
  </si>
  <si>
    <t>DPS 2014-2016</t>
  </si>
  <si>
    <t>EPS 2010</t>
  </si>
  <si>
    <t>EPS 2011</t>
  </si>
  <si>
    <t>EPS 2012</t>
  </si>
  <si>
    <t>EPS 2014-2016</t>
  </si>
  <si>
    <t>BVPS 2010</t>
  </si>
  <si>
    <t>BVPS 2011</t>
  </si>
  <si>
    <t>BVPS 2012</t>
  </si>
  <si>
    <t>BVPS 2014-2016</t>
  </si>
  <si>
    <t>SHARES 2014-2016</t>
  </si>
  <si>
    <t>AVG PRICE 2014-2016</t>
  </si>
  <si>
    <t>EQUITY RATO 2009</t>
  </si>
  <si>
    <t>EQUITY RATO 2010</t>
  </si>
  <si>
    <t>EQUITY RATO 2011</t>
  </si>
  <si>
    <t>EQUITY RATO 2012</t>
  </si>
  <si>
    <t>EQUITY RATO 2014-2016</t>
  </si>
  <si>
    <t>SHARES 2010</t>
  </si>
  <si>
    <t>DIVIDEND QUART.</t>
  </si>
  <si>
    <t>DIVIDEND ANNUAL</t>
  </si>
  <si>
    <t>CURRENT PRICE ESTIMATE</t>
  </si>
  <si>
    <t>EPS 10</t>
  </si>
  <si>
    <t>DPS 10</t>
  </si>
  <si>
    <t>BVPS 10</t>
  </si>
  <si>
    <t>EPS 5 YR</t>
  </si>
  <si>
    <t>DPS 5 YR</t>
  </si>
  <si>
    <t>BVPS 5 YR</t>
  </si>
  <si>
    <t>EPS V.L.  FORECAST</t>
  </si>
  <si>
    <t>DPS V.L.  FORECAST</t>
  </si>
  <si>
    <t>BVPS V.L.  FORECAST</t>
  </si>
  <si>
    <t>RETENTION RATIO 2011</t>
  </si>
  <si>
    <t>RETENTION RATIO 2010</t>
  </si>
  <si>
    <t>RETENTION RATIO 2012</t>
  </si>
  <si>
    <t>RETENTION RATIO 2014-2016</t>
  </si>
  <si>
    <t>ROE 2010</t>
  </si>
  <si>
    <t>ROE 2011</t>
  </si>
  <si>
    <t>ROE 2012</t>
  </si>
  <si>
    <t>ROE 2014-2016</t>
  </si>
  <si>
    <t>AVERAGE "b"</t>
  </si>
  <si>
    <t>AVERAGE "r"</t>
  </si>
  <si>
    <t>AVERAGE</t>
  </si>
  <si>
    <t>EPS 10 YR</t>
  </si>
  <si>
    <t>DPS 10 YR</t>
  </si>
  <si>
    <t>BVPS 10 YR</t>
  </si>
  <si>
    <t>HISTORICAL AVERAGE</t>
  </si>
  <si>
    <t>EPS V.L. FORECAST</t>
  </si>
  <si>
    <t>DPS V.L. FORECAST</t>
  </si>
  <si>
    <t>BVPS V.L. FORECAST</t>
  </si>
  <si>
    <t>ZACKS</t>
  </si>
  <si>
    <t>YAHOO FINANCE</t>
  </si>
  <si>
    <t>AVERAGE EPS FORECAST</t>
  </si>
  <si>
    <t>TOTAL CAPITAL 2009</t>
  </si>
  <si>
    <t>TOTAL CAPITAL 2010</t>
  </si>
  <si>
    <t>TOTAL CAPITAL 2011</t>
  </si>
  <si>
    <t>TOTAL CAPITAL 2012</t>
  </si>
  <si>
    <t>TOTAL CAPITAL 2014-2016</t>
  </si>
  <si>
    <t>TOTAL EQUITY 2009</t>
  </si>
  <si>
    <t>TOTAL EQUITY 2010</t>
  </si>
  <si>
    <t>TOTAL EQUITY 2011</t>
  </si>
  <si>
    <t>TOTAL EQUITY 2012</t>
  </si>
  <si>
    <t>TOTAL EQUITY 2014-2016</t>
  </si>
  <si>
    <t>EQUITY CAPITAL 2009-2010</t>
  </si>
  <si>
    <t>EQUITY CAPITAL 2014-2016</t>
  </si>
  <si>
    <t>CHANGE IN EQUITY</t>
  </si>
  <si>
    <t>ADJUSTMENT FACTOR</t>
  </si>
  <si>
    <t>ADJUSTED "r"</t>
  </si>
  <si>
    <t>CHANGE</t>
  </si>
  <si>
    <t>M/B RATIO</t>
  </si>
  <si>
    <t>"s" FACTOR</t>
  </si>
  <si>
    <t>"v" FACTOR</t>
  </si>
  <si>
    <t>"sv" FACTOR</t>
  </si>
  <si>
    <t>"br+sv" GROWTH</t>
  </si>
  <si>
    <t>GROWTH ESTIMATE</t>
  </si>
  <si>
    <t>PRICE</t>
  </si>
  <si>
    <t>DIVIDEND</t>
  </si>
  <si>
    <t>YIELD</t>
  </si>
  <si>
    <t>GROWTH</t>
  </si>
  <si>
    <t>ADJUSTED YIELD</t>
  </si>
  <si>
    <t>CONSTANT GROWTH DCF</t>
  </si>
  <si>
    <t>DATE</t>
  </si>
  <si>
    <t xml:space="preserve">AVERAGE </t>
  </si>
  <si>
    <t>3 MONTH AVG</t>
  </si>
  <si>
    <t>30 YEAR US TREASURY</t>
  </si>
  <si>
    <t>20 YEAR US TREASURY</t>
  </si>
  <si>
    <t>10 YEAR US TREASURY</t>
  </si>
  <si>
    <t>AAA CORPORATE BONDS</t>
  </si>
  <si>
    <t>BBB CORPORATE BONDS</t>
  </si>
  <si>
    <t>HISTORICAL BOND YIELDS</t>
  </si>
  <si>
    <t>COMPANY BETA</t>
  </si>
  <si>
    <t>S&amp;P BOND RATING</t>
  </si>
  <si>
    <t>MOODY'S BOND RATING</t>
  </si>
  <si>
    <t>A-</t>
  </si>
  <si>
    <t>Baa1</t>
  </si>
  <si>
    <t>Aa3</t>
  </si>
  <si>
    <t>BBB+</t>
  </si>
  <si>
    <t>A1</t>
  </si>
  <si>
    <t>A2</t>
  </si>
  <si>
    <t>A3</t>
  </si>
  <si>
    <t>A/A-</t>
  </si>
  <si>
    <t>A1/A2</t>
  </si>
  <si>
    <t>A</t>
  </si>
  <si>
    <t>A2/A3</t>
  </si>
  <si>
    <t>A-/BBB+</t>
  </si>
  <si>
    <t>A+</t>
  </si>
  <si>
    <t>COMPARABLE GROUP COMPANIES BASE DATA COMPARISON</t>
  </si>
  <si>
    <t>B</t>
  </si>
  <si>
    <t>C</t>
  </si>
  <si>
    <t>D</t>
  </si>
  <si>
    <t>E</t>
  </si>
  <si>
    <t>SOURCES: COLUMNS A-E FROM www.federalreserve.gov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</si>
  <si>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</si>
  <si>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</si>
  <si>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</si>
  <si>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</si>
  <si>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</si>
  <si>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</si>
  <si>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</si>
  <si>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</si>
  <si>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</si>
  <si>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</si>
  <si>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</si>
  <si>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</si>
  <si>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</si>
  <si>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</si>
  <si>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</si>
  <si>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</si>
  <si>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</si>
  <si>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</si>
  <si>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</si>
  <si>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</si>
  <si>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</si>
  <si>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</si>
  <si>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</si>
  <si>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</si>
  <si>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</si>
  <si>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</si>
  <si>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SOURCES</t>
  </si>
  <si>
    <t>COLUMN K: www.zacks.com</t>
  </si>
  <si>
    <t>COLUMN L: www.finance.yahoo.com</t>
  </si>
  <si>
    <t>COLUMN M: AVERAGE OF EPS FORECAST OR COLUMNS H,K,L</t>
  </si>
  <si>
    <t>COLUMN N: FROM COLUMN AE OF PAGE 2 OF THIS SCHEDULE</t>
  </si>
  <si>
    <t>COLUMN O: AVERAGE OF COLUMN M&amp;N</t>
  </si>
  <si>
    <t>COLUMN T: FIVE YEAR RATE OF CHANGE COLUMNS R TO S</t>
  </si>
  <si>
    <t>COLUMN U: CHANGE BASED ON THE FORMULA (2*(1+x))/(2+(1+X))</t>
  </si>
  <si>
    <t>COLUMN V: COLUMN Q* COLUMN U</t>
  </si>
  <si>
    <t>COLUMN Y: FIVE YEAR RATE OF CHANGE COLUMNS W TO X</t>
  </si>
  <si>
    <t>COMPARABLE GROUP GROWTH RATES</t>
  </si>
  <si>
    <t>COMPARABLE GROUP CONSTAT GROWTH DCF</t>
  </si>
  <si>
    <t>COLUMN A: FROM SCHEDULE (DJL-4)</t>
  </si>
  <si>
    <t>COLUMN C: COLUMN B/ COLUMN A</t>
  </si>
  <si>
    <t>COLUMN D: FROM SCHEDULE (DJL-5)</t>
  </si>
  <si>
    <t>COLUMN E: COLUMN C INCREASED BY 1/2 OF COLUMN D</t>
  </si>
  <si>
    <t>COLUMN F: COLUMN E PLUS COLUMN D</t>
  </si>
  <si>
    <t>NEXT YEARS DIVIDEND</t>
  </si>
  <si>
    <t>YEAR 1 DIVID.</t>
  </si>
  <si>
    <t>YEAR 2 DIVID</t>
  </si>
  <si>
    <t>YEAR 3 DIVID</t>
  </si>
  <si>
    <t>YEAR 4 DIVID</t>
  </si>
  <si>
    <t>YEAR 5 DIVID</t>
  </si>
  <si>
    <t>YEAR 5-150 GROWTH RATE</t>
  </si>
  <si>
    <t>ROE BASED ON IRR</t>
  </si>
  <si>
    <t>D1</t>
  </si>
  <si>
    <t>D2</t>
  </si>
  <si>
    <t>IRR</t>
  </si>
  <si>
    <t>MEDIAN</t>
  </si>
  <si>
    <t>ROCKY MOUNTAIN POWER CASE</t>
  </si>
  <si>
    <t>DOCKET NO. 10-035-124</t>
  </si>
  <si>
    <t>COMPARABLE GROUP TWO STAGE GROWTH DCF</t>
  </si>
  <si>
    <t>YEAR</t>
  </si>
  <si>
    <t>MOODY'S AVERAGE PUBLIC UTILITY BOND YIELD</t>
  </si>
  <si>
    <t>AUTHORIZED ELECTRIC EQUITY RETURNS</t>
  </si>
  <si>
    <t>RISK PREMIUM</t>
  </si>
  <si>
    <t>DESCRIPTION</t>
  </si>
  <si>
    <t>CURRENT "A" BOND YIELD</t>
  </si>
  <si>
    <t>AVG YIELD IN STUDY PERIOD</t>
  </si>
  <si>
    <t>INTEREST RATE DELTA</t>
  </si>
  <si>
    <t>INTEREST RATE CHANGE IN STUDY</t>
  </si>
  <si>
    <t>ADJ. TO RISK PREMIUM</t>
  </si>
  <si>
    <t>BASIC RISK PREMIUM</t>
  </si>
  <si>
    <t>INTEREST RATE ADJUSTMENT</t>
  </si>
  <si>
    <t>EQUITY RISK PREMIUM</t>
  </si>
  <si>
    <t>PLUS RISK PREMIUM</t>
  </si>
  <si>
    <t>RISK PREMIUM EQUITY RETURN</t>
  </si>
  <si>
    <t>JAN. 31, 2011</t>
  </si>
  <si>
    <t>FEB. 7, 2011</t>
  </si>
  <si>
    <t>FEB. 14, 2011</t>
  </si>
  <si>
    <t>FEB. 22, 2011</t>
  </si>
  <si>
    <t>FEB. 28, 2011</t>
  </si>
  <si>
    <t>MAR. 7, 2011</t>
  </si>
  <si>
    <t>MAR. 14, 2011</t>
  </si>
  <si>
    <t>MAR. 21, 2011</t>
  </si>
  <si>
    <t>MAR. 28, 2011</t>
  </si>
  <si>
    <t>APR. 4, 2011</t>
  </si>
  <si>
    <t>APR. 11, 2011</t>
  </si>
  <si>
    <t>APR. 18, 2011</t>
  </si>
  <si>
    <t>6 WEEK AVERAGE</t>
  </si>
  <si>
    <t>4 WEEK AVERAGE</t>
  </si>
  <si>
    <t>SPOT</t>
  </si>
  <si>
    <t>52 WEEK LOW</t>
  </si>
  <si>
    <t>52 WEEK HIGH</t>
  </si>
  <si>
    <t>52 WEEK HI LO AVG</t>
  </si>
  <si>
    <t>CURRENT ANNUALIZED DIVIDEND</t>
  </si>
  <si>
    <t xml:space="preserve">COMPARABLE GROUP COMPANIES PRICE AND DIVIDEND DATA </t>
  </si>
  <si>
    <t>APR. 25, 2011</t>
  </si>
  <si>
    <t>SOURCES:</t>
  </si>
  <si>
    <t>YAHOO FINANCE CLOSING WEEKLY PRICES JANUARY 31, 2011 TO APRIL 29, 2011</t>
  </si>
  <si>
    <t>PRICES FOR WEC BASED ON ADJUSTED WEEKLY CLOSING TO ADJUST FOR A 2 FOR 1 STOCK SPLIT</t>
  </si>
  <si>
    <t>DIVIDENDS MOST RECENTLY REPORTED QUARTERLY ANNUALIZED</t>
  </si>
  <si>
    <t>DIVIDEND AND PRICE DATA PER YAHOO FINANCE SEE OCS 1.4</t>
  </si>
  <si>
    <t>RISK PREMIUM UPDATE</t>
  </si>
  <si>
    <t>SOURCES: VALUE LINE INVESTMENT SURVEY MAY 6, 2011, FEBRUARY 25, 2011, MARCH 24, 2011</t>
  </si>
  <si>
    <t>SOURCES:COLUMNS A-E  VALUE LINE INVESTMENT SURVEY MAY 6, 2011, FEBRUARY 25, 2011, MARCH 24, 2011</t>
  </si>
  <si>
    <t>COLUMNS G-H: AUS MONTHLY UTILITY REPORTS MARCH 2011</t>
  </si>
  <si>
    <t>COLUMNS A-J: VALUE LINE INVESTMENT SURVEY MAY 6, 2011, FEBRUARY 25, 2011, MARCH 24, 2011</t>
  </si>
  <si>
    <t>SOURCES: BOND YIELDS YAHOO FINANCE CORPORATE BOND YIELDS SINGLE "A"</t>
  </si>
  <si>
    <t>HISTORICAL DATA FROM DR. HADAWAY EXHIBIT RMP-SCH-5</t>
  </si>
  <si>
    <t>FINANCIAL METRICS FOR RMP</t>
  </si>
  <si>
    <t>COMPANY REQUESTED COST OF CAPITAL</t>
  </si>
  <si>
    <t>LONG TERM DEBT</t>
  </si>
  <si>
    <t>PREFERRED STOCK</t>
  </si>
  <si>
    <t>COMMON EQUITY</t>
  </si>
  <si>
    <t>RATIO</t>
  </si>
  <si>
    <t>COST RATE</t>
  </si>
  <si>
    <t>WEIGHTED COST</t>
  </si>
  <si>
    <t>WEIGHTED COST W/FIT</t>
  </si>
  <si>
    <t>RECOMMENDED ALTERNATIVE  COST OF CAPITAL</t>
  </si>
  <si>
    <t>FINANCIAL METRICS</t>
  </si>
  <si>
    <t>COMPANY FILED CASE</t>
  </si>
  <si>
    <t>ADJUSTMENT</t>
  </si>
  <si>
    <t>RECOMMENDED ALTERNATIVE CASE</t>
  </si>
  <si>
    <t>RATE BASE INVESTMENT</t>
  </si>
  <si>
    <t>RATE OF RETURN</t>
  </si>
  <si>
    <t>RETURN &amp; TAXES</t>
  </si>
  <si>
    <t>DEPRECIATION/ AMORTIZATION</t>
  </si>
  <si>
    <t>FEDERAL INCOME TAXES</t>
  </si>
  <si>
    <t>TOTAL DEBT</t>
  </si>
  <si>
    <t>TOTAL INTEREST</t>
  </si>
  <si>
    <t>DEBT PERCENTAGE</t>
  </si>
  <si>
    <t>EBITDA CASH FLOW</t>
  </si>
  <si>
    <t>RATE OF RETURN WITH FIT</t>
  </si>
  <si>
    <t>RETURN</t>
  </si>
  <si>
    <t>EBIDA CASH FLOW</t>
  </si>
  <si>
    <t>CASH FLOW (EBITDA)/DEBT %</t>
  </si>
  <si>
    <t>CASH FLOW EBITDA/INTEREST (X)</t>
  </si>
  <si>
    <t xml:space="preserve"> COLUMNS P,Q,R,S,W,X,Z  VALUE LINE INVESTMENT SURVEY MAY 6, 2011, FEBRUARY 25, 2011, MARCH 24, 2011</t>
  </si>
  <si>
    <t>COLUMN B VALUE LINE INVESTMENT SURVEY MAY 6, 2011, FEBRUARY 25, 2011, MARCH 24, 2011</t>
  </si>
</sst>
</file>

<file path=xl/styles.xml><?xml version="1.0" encoding="utf-8"?>
<styleSheet xmlns="http://schemas.openxmlformats.org/spreadsheetml/2006/main">
  <numFmts count="6">
    <numFmt numFmtId="164" formatCode="&quot;$&quot;#,##0.00"/>
    <numFmt numFmtId="165" formatCode="&quot;$&quot;#,##0.000"/>
    <numFmt numFmtId="166" formatCode="0.0000"/>
    <numFmt numFmtId="167" formatCode="0.0000_);\(0.0000\)"/>
    <numFmt numFmtId="168" formatCode="0.000%"/>
    <numFmt numFmtId="169" formatCode="&quot;$&quot;#,##0"/>
  </numFmts>
  <fonts count="9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10" fontId="0" fillId="0" borderId="0" xfId="0" applyNumberFormat="1"/>
    <xf numFmtId="2" fontId="0" fillId="0" borderId="0" xfId="0" applyNumberFormat="1"/>
    <xf numFmtId="164" fontId="0" fillId="0" borderId="0" xfId="0" applyNumberFormat="1"/>
    <xf numFmtId="10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5" fontId="0" fillId="0" borderId="0" xfId="0" applyNumberFormat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/>
    <xf numFmtId="2" fontId="2" fillId="0" borderId="0" xfId="0" applyNumberFormat="1" applyFont="1"/>
    <xf numFmtId="164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10" fontId="3" fillId="0" borderId="0" xfId="0" applyNumberFormat="1" applyFont="1"/>
    <xf numFmtId="14" fontId="0" fillId="0" borderId="0" xfId="0" applyNumberFormat="1"/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168" fontId="0" fillId="0" borderId="0" xfId="0" applyNumberFormat="1"/>
    <xf numFmtId="0" fontId="4" fillId="0" borderId="0" xfId="0" applyFont="1" applyAlignment="1"/>
    <xf numFmtId="0" fontId="1" fillId="0" borderId="0" xfId="0" applyFont="1"/>
    <xf numFmtId="0" fontId="6" fillId="0" borderId="0" xfId="0" applyFont="1" applyAlignment="1"/>
    <xf numFmtId="169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7" fillId="0" borderId="0" xfId="0" applyFont="1"/>
    <xf numFmtId="0" fontId="7" fillId="0" borderId="0" xfId="0" applyFont="1" applyAlignment="1">
      <alignment wrapText="1"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marker val="1"/>
        <c:axId val="48737664"/>
        <c:axId val="46306432"/>
      </c:lineChart>
      <c:catAx>
        <c:axId val="48737664"/>
        <c:scaling>
          <c:orientation val="minMax"/>
        </c:scaling>
        <c:axPos val="b"/>
        <c:tickLblPos val="nextTo"/>
        <c:crossAx val="46306432"/>
        <c:crosses val="autoZero"/>
        <c:auto val="1"/>
        <c:lblAlgn val="ctr"/>
        <c:lblOffset val="100"/>
      </c:catAx>
      <c:valAx>
        <c:axId val="46306432"/>
        <c:scaling>
          <c:orientation val="minMax"/>
        </c:scaling>
        <c:axPos val="l"/>
        <c:majorGridlines/>
        <c:tickLblPos val="nextTo"/>
        <c:crossAx val="4873766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title>
      <c:spPr>
        <a:noFill/>
        <a:ln w="25400">
          <a:noFill/>
        </a:ln>
      </c:spPr>
    </c:title>
    <c:plotArea>
      <c:layout/>
      <c:lineChart>
        <c:grouping val="stacked"/>
        <c:ser>
          <c:idx val="0"/>
          <c:order val="0"/>
          <c:tx>
            <c:strRef>
              <c:f>'DJL-2'!$C$11</c:f>
              <c:strCache>
                <c:ptCount val="1"/>
                <c:pt idx="0">
                  <c:v>4.65%</c:v>
                </c:pt>
              </c:strCache>
            </c:strRef>
          </c:tx>
          <c:cat>
            <c:numRef>
              <c:f>'DJL-2'!$B$12:$B$73</c:f>
              <c:numCache>
                <c:formatCode>0.00%</c:formatCode>
                <c:ptCount val="62"/>
                <c:pt idx="0">
                  <c:v>4.5400000000000003E-2</c:v>
                </c:pt>
                <c:pt idx="1">
                  <c:v>4.7300000000000002E-2</c:v>
                </c:pt>
                <c:pt idx="2">
                  <c:v>5.0599999999999999E-2</c:v>
                </c:pt>
                <c:pt idx="3">
                  <c:v>5.1999999999999998E-2</c:v>
                </c:pt>
                <c:pt idx="4">
                  <c:v>5.1499999999999997E-2</c:v>
                </c:pt>
                <c:pt idx="5">
                  <c:v>5.1299999999999998E-2</c:v>
                </c:pt>
                <c:pt idx="6">
                  <c:v>0.05</c:v>
                </c:pt>
                <c:pt idx="7">
                  <c:v>4.8500000000000001E-2</c:v>
                </c:pt>
                <c:pt idx="8">
                  <c:v>4.8500000000000001E-2</c:v>
                </c:pt>
                <c:pt idx="9">
                  <c:v>4.6899999999999997E-2</c:v>
                </c:pt>
                <c:pt idx="10">
                  <c:v>4.6800000000000001E-2</c:v>
                </c:pt>
                <c:pt idx="11">
                  <c:v>4.8500000000000001E-2</c:v>
                </c:pt>
                <c:pt idx="12">
                  <c:v>4.82E-2</c:v>
                </c:pt>
                <c:pt idx="13">
                  <c:v>4.7199999999999999E-2</c:v>
                </c:pt>
                <c:pt idx="14">
                  <c:v>4.87E-2</c:v>
                </c:pt>
                <c:pt idx="15">
                  <c:v>4.9000000000000002E-2</c:v>
                </c:pt>
                <c:pt idx="16">
                  <c:v>5.1999999999999998E-2</c:v>
                </c:pt>
                <c:pt idx="17">
                  <c:v>5.11E-2</c:v>
                </c:pt>
                <c:pt idx="18">
                  <c:v>4.9299999999999997E-2</c:v>
                </c:pt>
                <c:pt idx="19">
                  <c:v>4.7899999999999998E-2</c:v>
                </c:pt>
                <c:pt idx="20">
                  <c:v>4.7699999999999999E-2</c:v>
                </c:pt>
                <c:pt idx="21">
                  <c:v>4.5199999999999997E-2</c:v>
                </c:pt>
                <c:pt idx="22">
                  <c:v>4.53E-2</c:v>
                </c:pt>
                <c:pt idx="23">
                  <c:v>4.3299999999999998E-2</c:v>
                </c:pt>
                <c:pt idx="24">
                  <c:v>4.5199999999999997E-2</c:v>
                </c:pt>
                <c:pt idx="25">
                  <c:v>4.3900000000000002E-2</c:v>
                </c:pt>
                <c:pt idx="26">
                  <c:v>4.4400000000000002E-2</c:v>
                </c:pt>
                <c:pt idx="27">
                  <c:v>4.5999999999999999E-2</c:v>
                </c:pt>
                <c:pt idx="28">
                  <c:v>4.6899999999999997E-2</c:v>
                </c:pt>
                <c:pt idx="29">
                  <c:v>4.5699999999999998E-2</c:v>
                </c:pt>
                <c:pt idx="30">
                  <c:v>4.4999999999999998E-2</c:v>
                </c:pt>
                <c:pt idx="31">
                  <c:v>4.2700000000000002E-2</c:v>
                </c:pt>
                <c:pt idx="32">
                  <c:v>4.1700000000000001E-2</c:v>
                </c:pt>
                <c:pt idx="33">
                  <c:v>0.04</c:v>
                </c:pt>
                <c:pt idx="34">
                  <c:v>2.87E-2</c:v>
                </c:pt>
                <c:pt idx="35">
                  <c:v>3.1300000000000001E-2</c:v>
                </c:pt>
                <c:pt idx="36">
                  <c:v>3.5900000000000001E-2</c:v>
                </c:pt>
                <c:pt idx="37">
                  <c:v>3.6400000000000002E-2</c:v>
                </c:pt>
                <c:pt idx="38">
                  <c:v>3.7600000000000001E-2</c:v>
                </c:pt>
                <c:pt idx="39">
                  <c:v>4.2299999999999997E-2</c:v>
                </c:pt>
                <c:pt idx="40">
                  <c:v>4.5199999999999997E-2</c:v>
                </c:pt>
                <c:pt idx="41">
                  <c:v>4.41E-2</c:v>
                </c:pt>
                <c:pt idx="42">
                  <c:v>4.3700000000000003E-2</c:v>
                </c:pt>
                <c:pt idx="43">
                  <c:v>4.19E-2</c:v>
                </c:pt>
                <c:pt idx="44">
                  <c:v>4.19E-2</c:v>
                </c:pt>
                <c:pt idx="45">
                  <c:v>4.3099999999999999E-2</c:v>
                </c:pt>
                <c:pt idx="46">
                  <c:v>4.4900000000000002E-2</c:v>
                </c:pt>
                <c:pt idx="47">
                  <c:v>4.5999999999999999E-2</c:v>
                </c:pt>
                <c:pt idx="48">
                  <c:v>4.6199999999999998E-2</c:v>
                </c:pt>
                <c:pt idx="49">
                  <c:v>4.6399999999999997E-2</c:v>
                </c:pt>
                <c:pt idx="50">
                  <c:v>4.6899999999999997E-2</c:v>
                </c:pt>
                <c:pt idx="51">
                  <c:v>4.2900000000000001E-2</c:v>
                </c:pt>
                <c:pt idx="52">
                  <c:v>4.1300000000000003E-2</c:v>
                </c:pt>
                <c:pt idx="53">
                  <c:v>3.9899999999999998E-2</c:v>
                </c:pt>
                <c:pt idx="54">
                  <c:v>3.7999999999999999E-2</c:v>
                </c:pt>
                <c:pt idx="55">
                  <c:v>3.7699999999999997E-2</c:v>
                </c:pt>
                <c:pt idx="56">
                  <c:v>3.8699999999999998E-2</c:v>
                </c:pt>
                <c:pt idx="57">
                  <c:v>4.19E-2</c:v>
                </c:pt>
                <c:pt idx="58">
                  <c:v>4.4200000000000003E-2</c:v>
                </c:pt>
                <c:pt idx="59">
                  <c:v>4.5199999999999997E-2</c:v>
                </c:pt>
                <c:pt idx="60">
                  <c:v>4.65E-2</c:v>
                </c:pt>
                <c:pt idx="61">
                  <c:v>4.5100000000000001E-2</c:v>
                </c:pt>
              </c:numCache>
            </c:numRef>
          </c:cat>
          <c:val>
            <c:numRef>
              <c:f>'DJL-2'!$C$12:$C$73</c:f>
              <c:numCache>
                <c:formatCode>0.00%</c:formatCode>
                <c:ptCount val="62"/>
                <c:pt idx="0">
                  <c:v>4.7300000000000002E-2</c:v>
                </c:pt>
                <c:pt idx="1">
                  <c:v>4.9099999999999998E-2</c:v>
                </c:pt>
                <c:pt idx="2">
                  <c:v>5.2200000000000003E-2</c:v>
                </c:pt>
                <c:pt idx="3">
                  <c:v>5.3499999999999999E-2</c:v>
                </c:pt>
                <c:pt idx="4">
                  <c:v>5.2900000000000003E-2</c:v>
                </c:pt>
                <c:pt idx="5">
                  <c:v>5.2499999999999998E-2</c:v>
                </c:pt>
                <c:pt idx="6">
                  <c:v>5.0799999999999998E-2</c:v>
                </c:pt>
                <c:pt idx="7">
                  <c:v>4.9299999999999997E-2</c:v>
                </c:pt>
                <c:pt idx="8">
                  <c:v>4.9399999999999999E-2</c:v>
                </c:pt>
                <c:pt idx="9">
                  <c:v>4.7800000000000002E-2</c:v>
                </c:pt>
                <c:pt idx="10">
                  <c:v>4.7800000000000002E-2</c:v>
                </c:pt>
                <c:pt idx="11">
                  <c:v>4.9500000000000002E-2</c:v>
                </c:pt>
                <c:pt idx="12">
                  <c:v>4.9299999999999997E-2</c:v>
                </c:pt>
                <c:pt idx="13">
                  <c:v>4.8099999999999997E-2</c:v>
                </c:pt>
                <c:pt idx="14">
                  <c:v>4.9500000000000002E-2</c:v>
                </c:pt>
                <c:pt idx="15">
                  <c:v>4.9799999999999997E-2</c:v>
                </c:pt>
                <c:pt idx="16">
                  <c:v>5.2900000000000003E-2</c:v>
                </c:pt>
                <c:pt idx="17">
                  <c:v>5.1900000000000002E-2</c:v>
                </c:pt>
                <c:pt idx="18">
                  <c:v>0.05</c:v>
                </c:pt>
                <c:pt idx="19">
                  <c:v>4.8399999999999999E-2</c:v>
                </c:pt>
                <c:pt idx="20">
                  <c:v>4.8300000000000003E-2</c:v>
                </c:pt>
                <c:pt idx="21">
                  <c:v>4.5600000000000002E-2</c:v>
                </c:pt>
                <c:pt idx="22">
                  <c:v>4.5699999999999998E-2</c:v>
                </c:pt>
                <c:pt idx="23">
                  <c:v>4.3499999999999997E-2</c:v>
                </c:pt>
                <c:pt idx="24">
                  <c:v>4.4900000000000002E-2</c:v>
                </c:pt>
                <c:pt idx="25">
                  <c:v>4.36E-2</c:v>
                </c:pt>
                <c:pt idx="26">
                  <c:v>4.4400000000000002E-2</c:v>
                </c:pt>
                <c:pt idx="27">
                  <c:v>4.5999999999999999E-2</c:v>
                </c:pt>
                <c:pt idx="28">
                  <c:v>4.7399999999999998E-2</c:v>
                </c:pt>
                <c:pt idx="29">
                  <c:v>4.6199999999999998E-2</c:v>
                </c:pt>
                <c:pt idx="30">
                  <c:v>4.53E-2</c:v>
                </c:pt>
                <c:pt idx="31">
                  <c:v>4.3200000000000002E-2</c:v>
                </c:pt>
                <c:pt idx="32">
                  <c:v>4.4499999999999998E-2</c:v>
                </c:pt>
                <c:pt idx="33">
                  <c:v>4.2700000000000002E-2</c:v>
                </c:pt>
                <c:pt idx="34">
                  <c:v>3.1800000000000002E-2</c:v>
                </c:pt>
                <c:pt idx="35">
                  <c:v>3.4599999999999999E-2</c:v>
                </c:pt>
                <c:pt idx="36">
                  <c:v>3.8300000000000001E-2</c:v>
                </c:pt>
                <c:pt idx="37">
                  <c:v>3.78E-2</c:v>
                </c:pt>
                <c:pt idx="38">
                  <c:v>3.8399999999999997E-2</c:v>
                </c:pt>
                <c:pt idx="39">
                  <c:v>4.2200000000000001E-2</c:v>
                </c:pt>
                <c:pt idx="40">
                  <c:v>4.5100000000000001E-2</c:v>
                </c:pt>
                <c:pt idx="41">
                  <c:v>4.3799999999999999E-2</c:v>
                </c:pt>
                <c:pt idx="42">
                  <c:v>4.3299999999999998E-2</c:v>
                </c:pt>
                <c:pt idx="43">
                  <c:v>4.1399999999999999E-2</c:v>
                </c:pt>
                <c:pt idx="44">
                  <c:v>4.1599999999999998E-2</c:v>
                </c:pt>
                <c:pt idx="45">
                  <c:v>4.24E-2</c:v>
                </c:pt>
                <c:pt idx="46">
                  <c:v>4.4000000000000004E-2</c:v>
                </c:pt>
                <c:pt idx="47">
                  <c:v>4.4999999999999998E-2</c:v>
                </c:pt>
                <c:pt idx="48">
                  <c:v>4.4800000000000006E-2</c:v>
                </c:pt>
                <c:pt idx="49">
                  <c:v>4.4900000000000002E-2</c:v>
                </c:pt>
                <c:pt idx="50">
                  <c:v>4.53E-2</c:v>
                </c:pt>
                <c:pt idx="51">
                  <c:v>4.1100000000000005E-2</c:v>
                </c:pt>
                <c:pt idx="52">
                  <c:v>3.95E-2</c:v>
                </c:pt>
                <c:pt idx="53">
                  <c:v>3.7999999999999999E-2</c:v>
                </c:pt>
                <c:pt idx="54">
                  <c:v>3.5200000000000002E-2</c:v>
                </c:pt>
                <c:pt idx="55">
                  <c:v>3.4700000000000002E-2</c:v>
                </c:pt>
                <c:pt idx="56">
                  <c:v>3.5200000000000002E-2</c:v>
                </c:pt>
                <c:pt idx="57">
                  <c:v>3.8199999999999998E-2</c:v>
                </c:pt>
                <c:pt idx="58">
                  <c:v>4.1700000000000001E-2</c:v>
                </c:pt>
                <c:pt idx="59">
                  <c:v>4.2800000000000005E-2</c:v>
                </c:pt>
                <c:pt idx="60">
                  <c:v>4.4199999999999996E-2</c:v>
                </c:pt>
                <c:pt idx="61">
                  <c:v>4.2699999999999995E-2</c:v>
                </c:pt>
              </c:numCache>
            </c:numRef>
          </c:val>
        </c:ser>
        <c:ser>
          <c:idx val="1"/>
          <c:order val="1"/>
          <c:tx>
            <c:strRef>
              <c:f>'DJL-2'!$D$11</c:f>
              <c:strCache>
                <c:ptCount val="1"/>
                <c:pt idx="0">
                  <c:v>4.42%</c:v>
                </c:pt>
              </c:strCache>
            </c:strRef>
          </c:tx>
          <c:cat>
            <c:numRef>
              <c:f>'DJL-2'!$B$12:$B$73</c:f>
              <c:numCache>
                <c:formatCode>0.00%</c:formatCode>
                <c:ptCount val="62"/>
                <c:pt idx="0">
                  <c:v>4.5400000000000003E-2</c:v>
                </c:pt>
                <c:pt idx="1">
                  <c:v>4.7300000000000002E-2</c:v>
                </c:pt>
                <c:pt idx="2">
                  <c:v>5.0599999999999999E-2</c:v>
                </c:pt>
                <c:pt idx="3">
                  <c:v>5.1999999999999998E-2</c:v>
                </c:pt>
                <c:pt idx="4">
                  <c:v>5.1499999999999997E-2</c:v>
                </c:pt>
                <c:pt idx="5">
                  <c:v>5.1299999999999998E-2</c:v>
                </c:pt>
                <c:pt idx="6">
                  <c:v>0.05</c:v>
                </c:pt>
                <c:pt idx="7">
                  <c:v>4.8500000000000001E-2</c:v>
                </c:pt>
                <c:pt idx="8">
                  <c:v>4.8500000000000001E-2</c:v>
                </c:pt>
                <c:pt idx="9">
                  <c:v>4.6899999999999997E-2</c:v>
                </c:pt>
                <c:pt idx="10">
                  <c:v>4.6800000000000001E-2</c:v>
                </c:pt>
                <c:pt idx="11">
                  <c:v>4.8500000000000001E-2</c:v>
                </c:pt>
                <c:pt idx="12">
                  <c:v>4.82E-2</c:v>
                </c:pt>
                <c:pt idx="13">
                  <c:v>4.7199999999999999E-2</c:v>
                </c:pt>
                <c:pt idx="14">
                  <c:v>4.87E-2</c:v>
                </c:pt>
                <c:pt idx="15">
                  <c:v>4.9000000000000002E-2</c:v>
                </c:pt>
                <c:pt idx="16">
                  <c:v>5.1999999999999998E-2</c:v>
                </c:pt>
                <c:pt idx="17">
                  <c:v>5.11E-2</c:v>
                </c:pt>
                <c:pt idx="18">
                  <c:v>4.9299999999999997E-2</c:v>
                </c:pt>
                <c:pt idx="19">
                  <c:v>4.7899999999999998E-2</c:v>
                </c:pt>
                <c:pt idx="20">
                  <c:v>4.7699999999999999E-2</c:v>
                </c:pt>
                <c:pt idx="21">
                  <c:v>4.5199999999999997E-2</c:v>
                </c:pt>
                <c:pt idx="22">
                  <c:v>4.53E-2</c:v>
                </c:pt>
                <c:pt idx="23">
                  <c:v>4.3299999999999998E-2</c:v>
                </c:pt>
                <c:pt idx="24">
                  <c:v>4.5199999999999997E-2</c:v>
                </c:pt>
                <c:pt idx="25">
                  <c:v>4.3900000000000002E-2</c:v>
                </c:pt>
                <c:pt idx="26">
                  <c:v>4.4400000000000002E-2</c:v>
                </c:pt>
                <c:pt idx="27">
                  <c:v>4.5999999999999999E-2</c:v>
                </c:pt>
                <c:pt idx="28">
                  <c:v>4.6899999999999997E-2</c:v>
                </c:pt>
                <c:pt idx="29">
                  <c:v>4.5699999999999998E-2</c:v>
                </c:pt>
                <c:pt idx="30">
                  <c:v>4.4999999999999998E-2</c:v>
                </c:pt>
                <c:pt idx="31">
                  <c:v>4.2700000000000002E-2</c:v>
                </c:pt>
                <c:pt idx="32">
                  <c:v>4.1700000000000001E-2</c:v>
                </c:pt>
                <c:pt idx="33">
                  <c:v>0.04</c:v>
                </c:pt>
                <c:pt idx="34">
                  <c:v>2.87E-2</c:v>
                </c:pt>
                <c:pt idx="35">
                  <c:v>3.1300000000000001E-2</c:v>
                </c:pt>
                <c:pt idx="36">
                  <c:v>3.5900000000000001E-2</c:v>
                </c:pt>
                <c:pt idx="37">
                  <c:v>3.6400000000000002E-2</c:v>
                </c:pt>
                <c:pt idx="38">
                  <c:v>3.7600000000000001E-2</c:v>
                </c:pt>
                <c:pt idx="39">
                  <c:v>4.2299999999999997E-2</c:v>
                </c:pt>
                <c:pt idx="40">
                  <c:v>4.5199999999999997E-2</c:v>
                </c:pt>
                <c:pt idx="41">
                  <c:v>4.41E-2</c:v>
                </c:pt>
                <c:pt idx="42">
                  <c:v>4.3700000000000003E-2</c:v>
                </c:pt>
                <c:pt idx="43">
                  <c:v>4.19E-2</c:v>
                </c:pt>
                <c:pt idx="44">
                  <c:v>4.19E-2</c:v>
                </c:pt>
                <c:pt idx="45">
                  <c:v>4.3099999999999999E-2</c:v>
                </c:pt>
                <c:pt idx="46">
                  <c:v>4.4900000000000002E-2</c:v>
                </c:pt>
                <c:pt idx="47">
                  <c:v>4.5999999999999999E-2</c:v>
                </c:pt>
                <c:pt idx="48">
                  <c:v>4.6199999999999998E-2</c:v>
                </c:pt>
                <c:pt idx="49">
                  <c:v>4.6399999999999997E-2</c:v>
                </c:pt>
                <c:pt idx="50">
                  <c:v>4.6899999999999997E-2</c:v>
                </c:pt>
                <c:pt idx="51">
                  <c:v>4.2900000000000001E-2</c:v>
                </c:pt>
                <c:pt idx="52">
                  <c:v>4.1300000000000003E-2</c:v>
                </c:pt>
                <c:pt idx="53">
                  <c:v>3.9899999999999998E-2</c:v>
                </c:pt>
                <c:pt idx="54">
                  <c:v>3.7999999999999999E-2</c:v>
                </c:pt>
                <c:pt idx="55">
                  <c:v>3.7699999999999997E-2</c:v>
                </c:pt>
                <c:pt idx="56">
                  <c:v>3.8699999999999998E-2</c:v>
                </c:pt>
                <c:pt idx="57">
                  <c:v>4.19E-2</c:v>
                </c:pt>
                <c:pt idx="58">
                  <c:v>4.4200000000000003E-2</c:v>
                </c:pt>
                <c:pt idx="59">
                  <c:v>4.5199999999999997E-2</c:v>
                </c:pt>
                <c:pt idx="60">
                  <c:v>4.65E-2</c:v>
                </c:pt>
                <c:pt idx="61">
                  <c:v>4.5100000000000001E-2</c:v>
                </c:pt>
              </c:numCache>
            </c:numRef>
          </c:cat>
          <c:val>
            <c:numRef>
              <c:f>'DJL-2'!$D$12:$D$73</c:f>
              <c:numCache>
                <c:formatCode>0.00%</c:formatCode>
                <c:ptCount val="62"/>
                <c:pt idx="0">
                  <c:v>4.5699999999999998E-2</c:v>
                </c:pt>
                <c:pt idx="1">
                  <c:v>4.7199999999999999E-2</c:v>
                </c:pt>
                <c:pt idx="2">
                  <c:v>4.99E-2</c:v>
                </c:pt>
                <c:pt idx="3">
                  <c:v>5.11E-2</c:v>
                </c:pt>
                <c:pt idx="4">
                  <c:v>5.11E-2</c:v>
                </c:pt>
                <c:pt idx="5">
                  <c:v>5.0900000000000001E-2</c:v>
                </c:pt>
                <c:pt idx="6">
                  <c:v>4.8800000000000003E-2</c:v>
                </c:pt>
                <c:pt idx="7">
                  <c:v>4.7199999999999999E-2</c:v>
                </c:pt>
                <c:pt idx="8">
                  <c:v>4.7300000000000002E-2</c:v>
                </c:pt>
                <c:pt idx="9">
                  <c:v>4.5999999999999999E-2</c:v>
                </c:pt>
                <c:pt idx="10">
                  <c:v>4.5600000000000002E-2</c:v>
                </c:pt>
                <c:pt idx="11">
                  <c:v>4.7600000000000003E-2</c:v>
                </c:pt>
                <c:pt idx="12">
                  <c:v>4.7199999999999999E-2</c:v>
                </c:pt>
                <c:pt idx="13">
                  <c:v>4.5600000000000002E-2</c:v>
                </c:pt>
                <c:pt idx="14">
                  <c:v>4.6899999999999997E-2</c:v>
                </c:pt>
                <c:pt idx="15">
                  <c:v>4.7500000000000001E-2</c:v>
                </c:pt>
                <c:pt idx="16">
                  <c:v>5.0999999999999997E-2</c:v>
                </c:pt>
                <c:pt idx="17">
                  <c:v>0.05</c:v>
                </c:pt>
                <c:pt idx="18">
                  <c:v>4.6699999999999998E-2</c:v>
                </c:pt>
                <c:pt idx="19">
                  <c:v>4.5199999999999997E-2</c:v>
                </c:pt>
                <c:pt idx="20">
                  <c:v>4.53E-2</c:v>
                </c:pt>
                <c:pt idx="21">
                  <c:v>4.1500000000000002E-2</c:v>
                </c:pt>
                <c:pt idx="22">
                  <c:v>4.1000000000000002E-2</c:v>
                </c:pt>
                <c:pt idx="23">
                  <c:v>3.7400000000000003E-2</c:v>
                </c:pt>
                <c:pt idx="24">
                  <c:v>3.7400000000000003E-2</c:v>
                </c:pt>
                <c:pt idx="25">
                  <c:v>3.5099999999999999E-2</c:v>
                </c:pt>
                <c:pt idx="26">
                  <c:v>3.6799999999999999E-2</c:v>
                </c:pt>
                <c:pt idx="27">
                  <c:v>3.8800000000000001E-2</c:v>
                </c:pt>
                <c:pt idx="28">
                  <c:v>4.1000000000000002E-2</c:v>
                </c:pt>
                <c:pt idx="29">
                  <c:v>4.0099999999999997E-2</c:v>
                </c:pt>
                <c:pt idx="30">
                  <c:v>3.8899999999999997E-2</c:v>
                </c:pt>
                <c:pt idx="31">
                  <c:v>3.6900000000000002E-2</c:v>
                </c:pt>
                <c:pt idx="32">
                  <c:v>3.8100000000000002E-2</c:v>
                </c:pt>
                <c:pt idx="33">
                  <c:v>3.5299999999999998E-2</c:v>
                </c:pt>
                <c:pt idx="34">
                  <c:v>2.4199999999999999E-2</c:v>
                </c:pt>
                <c:pt idx="35">
                  <c:v>2.52E-2</c:v>
                </c:pt>
                <c:pt idx="36">
                  <c:v>2.87E-2</c:v>
                </c:pt>
                <c:pt idx="37">
                  <c:v>2.8199999999999999E-2</c:v>
                </c:pt>
                <c:pt idx="38">
                  <c:v>2.93E-2</c:v>
                </c:pt>
                <c:pt idx="39">
                  <c:v>3.2899999999999999E-2</c:v>
                </c:pt>
                <c:pt idx="40">
                  <c:v>3.7199999999999997E-2</c:v>
                </c:pt>
                <c:pt idx="41">
                  <c:v>3.56E-2</c:v>
                </c:pt>
                <c:pt idx="42">
                  <c:v>3.5900000000000001E-2</c:v>
                </c:pt>
                <c:pt idx="43">
                  <c:v>3.4000000000000002E-2</c:v>
                </c:pt>
                <c:pt idx="44">
                  <c:v>3.39E-2</c:v>
                </c:pt>
                <c:pt idx="45">
                  <c:v>3.4000000000000002E-2</c:v>
                </c:pt>
                <c:pt idx="46">
                  <c:v>3.5900000000000001E-2</c:v>
                </c:pt>
                <c:pt idx="47">
                  <c:v>3.73E-2</c:v>
                </c:pt>
                <c:pt idx="48">
                  <c:v>3.6900000000000002E-2</c:v>
                </c:pt>
                <c:pt idx="49">
                  <c:v>3.73E-2</c:v>
                </c:pt>
                <c:pt idx="50">
                  <c:v>3.85E-2</c:v>
                </c:pt>
                <c:pt idx="51">
                  <c:v>3.4200000000000001E-2</c:v>
                </c:pt>
                <c:pt idx="52">
                  <c:v>3.2000000000000001E-2</c:v>
                </c:pt>
                <c:pt idx="53">
                  <c:v>3.0099999999999998E-2</c:v>
                </c:pt>
                <c:pt idx="54">
                  <c:v>2.7000000000000003E-2</c:v>
                </c:pt>
                <c:pt idx="55">
                  <c:v>2.6499999999999999E-2</c:v>
                </c:pt>
                <c:pt idx="56">
                  <c:v>2.5399999999999999E-2</c:v>
                </c:pt>
                <c:pt idx="57">
                  <c:v>2.76E-2</c:v>
                </c:pt>
                <c:pt idx="58">
                  <c:v>3.2899999999999999E-2</c:v>
                </c:pt>
                <c:pt idx="59">
                  <c:v>3.39E-2</c:v>
                </c:pt>
                <c:pt idx="60">
                  <c:v>3.5799999999999998E-2</c:v>
                </c:pt>
                <c:pt idx="61">
                  <c:v>3.4099999999999998E-2</c:v>
                </c:pt>
              </c:numCache>
            </c:numRef>
          </c:val>
        </c:ser>
        <c:ser>
          <c:idx val="2"/>
          <c:order val="2"/>
          <c:tx>
            <c:strRef>
              <c:f>'DJL-2'!$E$11</c:f>
              <c:strCache>
                <c:ptCount val="1"/>
                <c:pt idx="0">
                  <c:v>5.29%</c:v>
                </c:pt>
              </c:strCache>
            </c:strRef>
          </c:tx>
          <c:cat>
            <c:numRef>
              <c:f>'DJL-2'!$B$12:$B$73</c:f>
              <c:numCache>
                <c:formatCode>0.00%</c:formatCode>
                <c:ptCount val="62"/>
                <c:pt idx="0">
                  <c:v>4.5400000000000003E-2</c:v>
                </c:pt>
                <c:pt idx="1">
                  <c:v>4.7300000000000002E-2</c:v>
                </c:pt>
                <c:pt idx="2">
                  <c:v>5.0599999999999999E-2</c:v>
                </c:pt>
                <c:pt idx="3">
                  <c:v>5.1999999999999998E-2</c:v>
                </c:pt>
                <c:pt idx="4">
                  <c:v>5.1499999999999997E-2</c:v>
                </c:pt>
                <c:pt idx="5">
                  <c:v>5.1299999999999998E-2</c:v>
                </c:pt>
                <c:pt idx="6">
                  <c:v>0.05</c:v>
                </c:pt>
                <c:pt idx="7">
                  <c:v>4.8500000000000001E-2</c:v>
                </c:pt>
                <c:pt idx="8">
                  <c:v>4.8500000000000001E-2</c:v>
                </c:pt>
                <c:pt idx="9">
                  <c:v>4.6899999999999997E-2</c:v>
                </c:pt>
                <c:pt idx="10">
                  <c:v>4.6800000000000001E-2</c:v>
                </c:pt>
                <c:pt idx="11">
                  <c:v>4.8500000000000001E-2</c:v>
                </c:pt>
                <c:pt idx="12">
                  <c:v>4.82E-2</c:v>
                </c:pt>
                <c:pt idx="13">
                  <c:v>4.7199999999999999E-2</c:v>
                </c:pt>
                <c:pt idx="14">
                  <c:v>4.87E-2</c:v>
                </c:pt>
                <c:pt idx="15">
                  <c:v>4.9000000000000002E-2</c:v>
                </c:pt>
                <c:pt idx="16">
                  <c:v>5.1999999999999998E-2</c:v>
                </c:pt>
                <c:pt idx="17">
                  <c:v>5.11E-2</c:v>
                </c:pt>
                <c:pt idx="18">
                  <c:v>4.9299999999999997E-2</c:v>
                </c:pt>
                <c:pt idx="19">
                  <c:v>4.7899999999999998E-2</c:v>
                </c:pt>
                <c:pt idx="20">
                  <c:v>4.7699999999999999E-2</c:v>
                </c:pt>
                <c:pt idx="21">
                  <c:v>4.5199999999999997E-2</c:v>
                </c:pt>
                <c:pt idx="22">
                  <c:v>4.53E-2</c:v>
                </c:pt>
                <c:pt idx="23">
                  <c:v>4.3299999999999998E-2</c:v>
                </c:pt>
                <c:pt idx="24">
                  <c:v>4.5199999999999997E-2</c:v>
                </c:pt>
                <c:pt idx="25">
                  <c:v>4.3900000000000002E-2</c:v>
                </c:pt>
                <c:pt idx="26">
                  <c:v>4.4400000000000002E-2</c:v>
                </c:pt>
                <c:pt idx="27">
                  <c:v>4.5999999999999999E-2</c:v>
                </c:pt>
                <c:pt idx="28">
                  <c:v>4.6899999999999997E-2</c:v>
                </c:pt>
                <c:pt idx="29">
                  <c:v>4.5699999999999998E-2</c:v>
                </c:pt>
                <c:pt idx="30">
                  <c:v>4.4999999999999998E-2</c:v>
                </c:pt>
                <c:pt idx="31">
                  <c:v>4.2700000000000002E-2</c:v>
                </c:pt>
                <c:pt idx="32">
                  <c:v>4.1700000000000001E-2</c:v>
                </c:pt>
                <c:pt idx="33">
                  <c:v>0.04</c:v>
                </c:pt>
                <c:pt idx="34">
                  <c:v>2.87E-2</c:v>
                </c:pt>
                <c:pt idx="35">
                  <c:v>3.1300000000000001E-2</c:v>
                </c:pt>
                <c:pt idx="36">
                  <c:v>3.5900000000000001E-2</c:v>
                </c:pt>
                <c:pt idx="37">
                  <c:v>3.6400000000000002E-2</c:v>
                </c:pt>
                <c:pt idx="38">
                  <c:v>3.7600000000000001E-2</c:v>
                </c:pt>
                <c:pt idx="39">
                  <c:v>4.2299999999999997E-2</c:v>
                </c:pt>
                <c:pt idx="40">
                  <c:v>4.5199999999999997E-2</c:v>
                </c:pt>
                <c:pt idx="41">
                  <c:v>4.41E-2</c:v>
                </c:pt>
                <c:pt idx="42">
                  <c:v>4.3700000000000003E-2</c:v>
                </c:pt>
                <c:pt idx="43">
                  <c:v>4.19E-2</c:v>
                </c:pt>
                <c:pt idx="44">
                  <c:v>4.19E-2</c:v>
                </c:pt>
                <c:pt idx="45">
                  <c:v>4.3099999999999999E-2</c:v>
                </c:pt>
                <c:pt idx="46">
                  <c:v>4.4900000000000002E-2</c:v>
                </c:pt>
                <c:pt idx="47">
                  <c:v>4.5999999999999999E-2</c:v>
                </c:pt>
                <c:pt idx="48">
                  <c:v>4.6199999999999998E-2</c:v>
                </c:pt>
                <c:pt idx="49">
                  <c:v>4.6399999999999997E-2</c:v>
                </c:pt>
                <c:pt idx="50">
                  <c:v>4.6899999999999997E-2</c:v>
                </c:pt>
                <c:pt idx="51">
                  <c:v>4.2900000000000001E-2</c:v>
                </c:pt>
                <c:pt idx="52">
                  <c:v>4.1300000000000003E-2</c:v>
                </c:pt>
                <c:pt idx="53">
                  <c:v>3.9899999999999998E-2</c:v>
                </c:pt>
                <c:pt idx="54">
                  <c:v>3.7999999999999999E-2</c:v>
                </c:pt>
                <c:pt idx="55">
                  <c:v>3.7699999999999997E-2</c:v>
                </c:pt>
                <c:pt idx="56">
                  <c:v>3.8699999999999998E-2</c:v>
                </c:pt>
                <c:pt idx="57">
                  <c:v>4.19E-2</c:v>
                </c:pt>
                <c:pt idx="58">
                  <c:v>4.4200000000000003E-2</c:v>
                </c:pt>
                <c:pt idx="59">
                  <c:v>4.5199999999999997E-2</c:v>
                </c:pt>
                <c:pt idx="60">
                  <c:v>4.65E-2</c:v>
                </c:pt>
                <c:pt idx="61">
                  <c:v>4.5100000000000001E-2</c:v>
                </c:pt>
              </c:numCache>
            </c:numRef>
          </c:cat>
          <c:val>
            <c:numRef>
              <c:f>'DJL-2'!$E$12:$E$73</c:f>
              <c:numCache>
                <c:formatCode>0.00%</c:formatCode>
                <c:ptCount val="62"/>
                <c:pt idx="0">
                  <c:v>5.3499999999999999E-2</c:v>
                </c:pt>
                <c:pt idx="1">
                  <c:v>5.5300000000000002E-2</c:v>
                </c:pt>
                <c:pt idx="2">
                  <c:v>5.8400000000000001E-2</c:v>
                </c:pt>
                <c:pt idx="3">
                  <c:v>5.9499999999999997E-2</c:v>
                </c:pt>
                <c:pt idx="4">
                  <c:v>5.8900000000000001E-2</c:v>
                </c:pt>
                <c:pt idx="5">
                  <c:v>5.8500000000000003E-2</c:v>
                </c:pt>
                <c:pt idx="6">
                  <c:v>5.6800000000000003E-2</c:v>
                </c:pt>
                <c:pt idx="7">
                  <c:v>5.5100000000000003E-2</c:v>
                </c:pt>
                <c:pt idx="8">
                  <c:v>5.5100000000000003E-2</c:v>
                </c:pt>
                <c:pt idx="9">
                  <c:v>5.33E-2</c:v>
                </c:pt>
                <c:pt idx="10">
                  <c:v>5.3199999999999997E-2</c:v>
                </c:pt>
                <c:pt idx="11">
                  <c:v>5.3999999999999999E-2</c:v>
                </c:pt>
                <c:pt idx="12">
                  <c:v>5.3900000000000003E-2</c:v>
                </c:pt>
                <c:pt idx="13">
                  <c:v>5.2999999999999999E-2</c:v>
                </c:pt>
                <c:pt idx="14">
                  <c:v>5.4699999999999999E-2</c:v>
                </c:pt>
                <c:pt idx="15">
                  <c:v>5.4699999999999999E-2</c:v>
                </c:pt>
                <c:pt idx="16">
                  <c:v>5.79E-2</c:v>
                </c:pt>
                <c:pt idx="17">
                  <c:v>5.7299999999999997E-2</c:v>
                </c:pt>
                <c:pt idx="18">
                  <c:v>5.79E-2</c:v>
                </c:pt>
                <c:pt idx="19">
                  <c:v>5.74E-2</c:v>
                </c:pt>
                <c:pt idx="20">
                  <c:v>5.6599999999999998E-2</c:v>
                </c:pt>
                <c:pt idx="21">
                  <c:v>5.4399999999999997E-2</c:v>
                </c:pt>
                <c:pt idx="22">
                  <c:v>5.4899999999999997E-2</c:v>
                </c:pt>
                <c:pt idx="23">
                  <c:v>5.33E-2</c:v>
                </c:pt>
                <c:pt idx="24">
                  <c:v>5.5300000000000002E-2</c:v>
                </c:pt>
                <c:pt idx="25">
                  <c:v>5.5100000000000003E-2</c:v>
                </c:pt>
                <c:pt idx="26">
                  <c:v>5.5500000000000001E-2</c:v>
                </c:pt>
                <c:pt idx="27">
                  <c:v>5.57E-2</c:v>
                </c:pt>
                <c:pt idx="28">
                  <c:v>5.6800000000000003E-2</c:v>
                </c:pt>
                <c:pt idx="29">
                  <c:v>5.67E-2</c:v>
                </c:pt>
                <c:pt idx="30">
                  <c:v>5.6399999999999999E-2</c:v>
                </c:pt>
                <c:pt idx="31">
                  <c:v>5.6500000000000002E-2</c:v>
                </c:pt>
                <c:pt idx="32">
                  <c:v>6.2799999999999995E-2</c:v>
                </c:pt>
                <c:pt idx="33">
                  <c:v>6.1199999999999997E-2</c:v>
                </c:pt>
                <c:pt idx="34">
                  <c:v>5.0500000000000003E-2</c:v>
                </c:pt>
                <c:pt idx="35">
                  <c:v>5.0500000000000003E-2</c:v>
                </c:pt>
                <c:pt idx="36">
                  <c:v>5.2699999999999997E-2</c:v>
                </c:pt>
                <c:pt idx="37">
                  <c:v>5.5E-2</c:v>
                </c:pt>
                <c:pt idx="38">
                  <c:v>5.3900000000000003E-2</c:v>
                </c:pt>
                <c:pt idx="39">
                  <c:v>5.5399999999999998E-2</c:v>
                </c:pt>
                <c:pt idx="40">
                  <c:v>5.6099999999999997E-2</c:v>
                </c:pt>
                <c:pt idx="41">
                  <c:v>5.4100000000000002E-2</c:v>
                </c:pt>
                <c:pt idx="42">
                  <c:v>5.2600000000000001E-2</c:v>
                </c:pt>
                <c:pt idx="43">
                  <c:v>5.1299999999999998E-2</c:v>
                </c:pt>
                <c:pt idx="44">
                  <c:v>5.1500000000000004E-2</c:v>
                </c:pt>
                <c:pt idx="45">
                  <c:v>5.1900000000000002E-2</c:v>
                </c:pt>
                <c:pt idx="46">
                  <c:v>5.2600000000000001E-2</c:v>
                </c:pt>
                <c:pt idx="47">
                  <c:v>5.2600000000000001E-2</c:v>
                </c:pt>
                <c:pt idx="48">
                  <c:v>5.3499999999999999E-2</c:v>
                </c:pt>
                <c:pt idx="49">
                  <c:v>5.2699999999999997E-2</c:v>
                </c:pt>
                <c:pt idx="50">
                  <c:v>5.2900000000000003E-2</c:v>
                </c:pt>
                <c:pt idx="51">
                  <c:v>4.9599999999999998E-2</c:v>
                </c:pt>
                <c:pt idx="52">
                  <c:v>4.8800000000000003E-2</c:v>
                </c:pt>
                <c:pt idx="53">
                  <c:v>4.7199999999999999E-2</c:v>
                </c:pt>
                <c:pt idx="54">
                  <c:v>4.4900000000000002E-2</c:v>
                </c:pt>
                <c:pt idx="55">
                  <c:v>4.53E-2</c:v>
                </c:pt>
                <c:pt idx="56">
                  <c:v>4.6799999999999994E-2</c:v>
                </c:pt>
                <c:pt idx="57">
                  <c:v>4.87E-2</c:v>
                </c:pt>
                <c:pt idx="58">
                  <c:v>5.0199999999999995E-2</c:v>
                </c:pt>
                <c:pt idx="59">
                  <c:v>5.04E-2</c:v>
                </c:pt>
                <c:pt idx="60">
                  <c:v>5.2199999999999996E-2</c:v>
                </c:pt>
                <c:pt idx="61">
                  <c:v>5.1299999999999998E-2</c:v>
                </c:pt>
              </c:numCache>
            </c:numRef>
          </c:val>
        </c:ser>
        <c:ser>
          <c:idx val="3"/>
          <c:order val="3"/>
          <c:tx>
            <c:strRef>
              <c:f>'DJL-2'!$F$11</c:f>
              <c:strCache>
                <c:ptCount val="1"/>
                <c:pt idx="0">
                  <c:v>6.02%</c:v>
                </c:pt>
              </c:strCache>
            </c:strRef>
          </c:tx>
          <c:cat>
            <c:numRef>
              <c:f>'DJL-2'!$B$12:$B$73</c:f>
              <c:numCache>
                <c:formatCode>0.00%</c:formatCode>
                <c:ptCount val="62"/>
                <c:pt idx="0">
                  <c:v>4.5400000000000003E-2</c:v>
                </c:pt>
                <c:pt idx="1">
                  <c:v>4.7300000000000002E-2</c:v>
                </c:pt>
                <c:pt idx="2">
                  <c:v>5.0599999999999999E-2</c:v>
                </c:pt>
                <c:pt idx="3">
                  <c:v>5.1999999999999998E-2</c:v>
                </c:pt>
                <c:pt idx="4">
                  <c:v>5.1499999999999997E-2</c:v>
                </c:pt>
                <c:pt idx="5">
                  <c:v>5.1299999999999998E-2</c:v>
                </c:pt>
                <c:pt idx="6">
                  <c:v>0.05</c:v>
                </c:pt>
                <c:pt idx="7">
                  <c:v>4.8500000000000001E-2</c:v>
                </c:pt>
                <c:pt idx="8">
                  <c:v>4.8500000000000001E-2</c:v>
                </c:pt>
                <c:pt idx="9">
                  <c:v>4.6899999999999997E-2</c:v>
                </c:pt>
                <c:pt idx="10">
                  <c:v>4.6800000000000001E-2</c:v>
                </c:pt>
                <c:pt idx="11">
                  <c:v>4.8500000000000001E-2</c:v>
                </c:pt>
                <c:pt idx="12">
                  <c:v>4.82E-2</c:v>
                </c:pt>
                <c:pt idx="13">
                  <c:v>4.7199999999999999E-2</c:v>
                </c:pt>
                <c:pt idx="14">
                  <c:v>4.87E-2</c:v>
                </c:pt>
                <c:pt idx="15">
                  <c:v>4.9000000000000002E-2</c:v>
                </c:pt>
                <c:pt idx="16">
                  <c:v>5.1999999999999998E-2</c:v>
                </c:pt>
                <c:pt idx="17">
                  <c:v>5.11E-2</c:v>
                </c:pt>
                <c:pt idx="18">
                  <c:v>4.9299999999999997E-2</c:v>
                </c:pt>
                <c:pt idx="19">
                  <c:v>4.7899999999999998E-2</c:v>
                </c:pt>
                <c:pt idx="20">
                  <c:v>4.7699999999999999E-2</c:v>
                </c:pt>
                <c:pt idx="21">
                  <c:v>4.5199999999999997E-2</c:v>
                </c:pt>
                <c:pt idx="22">
                  <c:v>4.53E-2</c:v>
                </c:pt>
                <c:pt idx="23">
                  <c:v>4.3299999999999998E-2</c:v>
                </c:pt>
                <c:pt idx="24">
                  <c:v>4.5199999999999997E-2</c:v>
                </c:pt>
                <c:pt idx="25">
                  <c:v>4.3900000000000002E-2</c:v>
                </c:pt>
                <c:pt idx="26">
                  <c:v>4.4400000000000002E-2</c:v>
                </c:pt>
                <c:pt idx="27">
                  <c:v>4.5999999999999999E-2</c:v>
                </c:pt>
                <c:pt idx="28">
                  <c:v>4.6899999999999997E-2</c:v>
                </c:pt>
                <c:pt idx="29">
                  <c:v>4.5699999999999998E-2</c:v>
                </c:pt>
                <c:pt idx="30">
                  <c:v>4.4999999999999998E-2</c:v>
                </c:pt>
                <c:pt idx="31">
                  <c:v>4.2700000000000002E-2</c:v>
                </c:pt>
                <c:pt idx="32">
                  <c:v>4.1700000000000001E-2</c:v>
                </c:pt>
                <c:pt idx="33">
                  <c:v>0.04</c:v>
                </c:pt>
                <c:pt idx="34">
                  <c:v>2.87E-2</c:v>
                </c:pt>
                <c:pt idx="35">
                  <c:v>3.1300000000000001E-2</c:v>
                </c:pt>
                <c:pt idx="36">
                  <c:v>3.5900000000000001E-2</c:v>
                </c:pt>
                <c:pt idx="37">
                  <c:v>3.6400000000000002E-2</c:v>
                </c:pt>
                <c:pt idx="38">
                  <c:v>3.7600000000000001E-2</c:v>
                </c:pt>
                <c:pt idx="39">
                  <c:v>4.2299999999999997E-2</c:v>
                </c:pt>
                <c:pt idx="40">
                  <c:v>4.5199999999999997E-2</c:v>
                </c:pt>
                <c:pt idx="41">
                  <c:v>4.41E-2</c:v>
                </c:pt>
                <c:pt idx="42">
                  <c:v>4.3700000000000003E-2</c:v>
                </c:pt>
                <c:pt idx="43">
                  <c:v>4.19E-2</c:v>
                </c:pt>
                <c:pt idx="44">
                  <c:v>4.19E-2</c:v>
                </c:pt>
                <c:pt idx="45">
                  <c:v>4.3099999999999999E-2</c:v>
                </c:pt>
                <c:pt idx="46">
                  <c:v>4.4900000000000002E-2</c:v>
                </c:pt>
                <c:pt idx="47">
                  <c:v>4.5999999999999999E-2</c:v>
                </c:pt>
                <c:pt idx="48">
                  <c:v>4.6199999999999998E-2</c:v>
                </c:pt>
                <c:pt idx="49">
                  <c:v>4.6399999999999997E-2</c:v>
                </c:pt>
                <c:pt idx="50">
                  <c:v>4.6899999999999997E-2</c:v>
                </c:pt>
                <c:pt idx="51">
                  <c:v>4.2900000000000001E-2</c:v>
                </c:pt>
                <c:pt idx="52">
                  <c:v>4.1300000000000003E-2</c:v>
                </c:pt>
                <c:pt idx="53">
                  <c:v>3.9899999999999998E-2</c:v>
                </c:pt>
                <c:pt idx="54">
                  <c:v>3.7999999999999999E-2</c:v>
                </c:pt>
                <c:pt idx="55">
                  <c:v>3.7699999999999997E-2</c:v>
                </c:pt>
                <c:pt idx="56">
                  <c:v>3.8699999999999998E-2</c:v>
                </c:pt>
                <c:pt idx="57">
                  <c:v>4.19E-2</c:v>
                </c:pt>
                <c:pt idx="58">
                  <c:v>4.4200000000000003E-2</c:v>
                </c:pt>
                <c:pt idx="59">
                  <c:v>4.5199999999999997E-2</c:v>
                </c:pt>
                <c:pt idx="60">
                  <c:v>4.65E-2</c:v>
                </c:pt>
                <c:pt idx="61">
                  <c:v>4.5100000000000001E-2</c:v>
                </c:pt>
              </c:numCache>
            </c:numRef>
          </c:cat>
          <c:val>
            <c:numRef>
              <c:f>'DJL-2'!$F$12:$F$73</c:f>
              <c:numCache>
                <c:formatCode>0.00%</c:formatCode>
                <c:ptCount val="62"/>
                <c:pt idx="0">
                  <c:v>6.2700000000000006E-2</c:v>
                </c:pt>
                <c:pt idx="1">
                  <c:v>6.4100000000000004E-2</c:v>
                </c:pt>
                <c:pt idx="2">
                  <c:v>6.6799999999999998E-2</c:v>
                </c:pt>
                <c:pt idx="3">
                  <c:v>6.7500000000000004E-2</c:v>
                </c:pt>
                <c:pt idx="4">
                  <c:v>6.7799999999999999E-2</c:v>
                </c:pt>
                <c:pt idx="5">
                  <c:v>6.7599999999999993E-2</c:v>
                </c:pt>
                <c:pt idx="6">
                  <c:v>6.59E-2</c:v>
                </c:pt>
                <c:pt idx="7">
                  <c:v>6.4299999999999996E-2</c:v>
                </c:pt>
                <c:pt idx="8">
                  <c:v>6.4199999999999993E-2</c:v>
                </c:pt>
                <c:pt idx="9">
                  <c:v>6.2E-2</c:v>
                </c:pt>
                <c:pt idx="10">
                  <c:v>6.2199999999999998E-2</c:v>
                </c:pt>
                <c:pt idx="11">
                  <c:v>6.3399999999999998E-2</c:v>
                </c:pt>
                <c:pt idx="12">
                  <c:v>6.2799999999999995E-2</c:v>
                </c:pt>
                <c:pt idx="13">
                  <c:v>6.2700000000000006E-2</c:v>
                </c:pt>
                <c:pt idx="14">
                  <c:v>6.3899999999999998E-2</c:v>
                </c:pt>
                <c:pt idx="15">
                  <c:v>6.3899999999999998E-2</c:v>
                </c:pt>
                <c:pt idx="16">
                  <c:v>6.7000000000000004E-2</c:v>
                </c:pt>
                <c:pt idx="17">
                  <c:v>6.6500000000000004E-2</c:v>
                </c:pt>
                <c:pt idx="18">
                  <c:v>6.6500000000000004E-2</c:v>
                </c:pt>
                <c:pt idx="19">
                  <c:v>6.59E-2</c:v>
                </c:pt>
                <c:pt idx="20">
                  <c:v>6.4799999999999996E-2</c:v>
                </c:pt>
                <c:pt idx="21">
                  <c:v>6.4000000000000001E-2</c:v>
                </c:pt>
                <c:pt idx="22">
                  <c:v>6.6500000000000004E-2</c:v>
                </c:pt>
                <c:pt idx="23">
                  <c:v>6.54E-2</c:v>
                </c:pt>
                <c:pt idx="24">
                  <c:v>6.8199999999999997E-2</c:v>
                </c:pt>
                <c:pt idx="25">
                  <c:v>6.8900000000000003E-2</c:v>
                </c:pt>
                <c:pt idx="26">
                  <c:v>6.9699999999999998E-2</c:v>
                </c:pt>
                <c:pt idx="27">
                  <c:v>6.93E-2</c:v>
                </c:pt>
                <c:pt idx="28">
                  <c:v>7.0699999999999999E-2</c:v>
                </c:pt>
                <c:pt idx="29">
                  <c:v>7.1599999999999997E-2</c:v>
                </c:pt>
                <c:pt idx="30">
                  <c:v>7.1499999999999994E-2</c:v>
                </c:pt>
                <c:pt idx="31">
                  <c:v>7.3099999999999998E-2</c:v>
                </c:pt>
                <c:pt idx="32">
                  <c:v>8.8800000000000004E-2</c:v>
                </c:pt>
                <c:pt idx="33">
                  <c:v>9.2100000000000001E-2</c:v>
                </c:pt>
                <c:pt idx="34">
                  <c:v>8.43E-2</c:v>
                </c:pt>
                <c:pt idx="35">
                  <c:v>8.14E-2</c:v>
                </c:pt>
                <c:pt idx="36">
                  <c:v>8.0799999999999997E-2</c:v>
                </c:pt>
                <c:pt idx="37">
                  <c:v>8.4199999999999997E-2</c:v>
                </c:pt>
                <c:pt idx="38">
                  <c:v>8.3900000000000002E-2</c:v>
                </c:pt>
                <c:pt idx="39">
                  <c:v>8.0600000000000005E-2</c:v>
                </c:pt>
                <c:pt idx="40">
                  <c:v>7.4999999999999997E-2</c:v>
                </c:pt>
                <c:pt idx="41">
                  <c:v>7.0900000000000005E-2</c:v>
                </c:pt>
                <c:pt idx="42">
                  <c:v>6.5799999999999997E-2</c:v>
                </c:pt>
                <c:pt idx="43">
                  <c:v>6.3099999999999989E-2</c:v>
                </c:pt>
                <c:pt idx="44">
                  <c:v>6.2899999999999998E-2</c:v>
                </c:pt>
                <c:pt idx="45">
                  <c:v>6.3200000000000006E-2</c:v>
                </c:pt>
                <c:pt idx="46">
                  <c:v>6.3700000000000007E-2</c:v>
                </c:pt>
                <c:pt idx="47">
                  <c:v>6.25E-2</c:v>
                </c:pt>
                <c:pt idx="48">
                  <c:v>6.3399999999999998E-2</c:v>
                </c:pt>
                <c:pt idx="49">
                  <c:v>6.2699999999999992E-2</c:v>
                </c:pt>
                <c:pt idx="50">
                  <c:v>6.25E-2</c:v>
                </c:pt>
                <c:pt idx="51">
                  <c:v>6.0499999999999998E-2</c:v>
                </c:pt>
                <c:pt idx="52">
                  <c:v>6.2300000000000001E-2</c:v>
                </c:pt>
                <c:pt idx="53">
                  <c:v>6.0100000000000001E-2</c:v>
                </c:pt>
                <c:pt idx="54">
                  <c:v>5.6600000000000004E-2</c:v>
                </c:pt>
                <c:pt idx="55">
                  <c:v>5.6600000000000004E-2</c:v>
                </c:pt>
                <c:pt idx="56">
                  <c:v>5.7200000000000001E-2</c:v>
                </c:pt>
                <c:pt idx="57">
                  <c:v>5.9200000000000003E-2</c:v>
                </c:pt>
                <c:pt idx="58">
                  <c:v>6.0999999999999999E-2</c:v>
                </c:pt>
                <c:pt idx="59">
                  <c:v>6.0899999999999996E-2</c:v>
                </c:pt>
                <c:pt idx="60">
                  <c:v>6.1500000000000006E-2</c:v>
                </c:pt>
                <c:pt idx="61">
                  <c:v>6.0299999999999999E-2</c:v>
                </c:pt>
              </c:numCache>
            </c:numRef>
          </c:val>
        </c:ser>
        <c:marker val="1"/>
        <c:axId val="59640064"/>
        <c:axId val="59650432"/>
      </c:lineChart>
      <c:catAx>
        <c:axId val="59640064"/>
        <c:scaling>
          <c:orientation val="minMax"/>
        </c:scaling>
        <c:axPos val="b"/>
        <c:numFmt formatCode="0.00%" sourceLinked="1"/>
        <c:majorTickMark val="none"/>
        <c:tickLblPos val="nextTo"/>
        <c:crossAx val="59650432"/>
        <c:crosses val="autoZero"/>
        <c:auto val="1"/>
        <c:lblAlgn val="ctr"/>
        <c:lblOffset val="100"/>
      </c:catAx>
      <c:valAx>
        <c:axId val="59650432"/>
        <c:scaling>
          <c:orientation val="minMax"/>
        </c:scaling>
        <c:axPos val="l"/>
        <c:majorGridlines/>
        <c:title>
          <c:spPr>
            <a:noFill/>
            <a:ln w="25400">
              <a:noFill/>
            </a:ln>
          </c:spPr>
        </c:title>
        <c:numFmt formatCode="0.00%" sourceLinked="1"/>
        <c:majorTickMark val="none"/>
        <c:tickLblPos val="nextTo"/>
        <c:crossAx val="59640064"/>
        <c:crosses val="autoZero"/>
        <c:crossBetween val="between"/>
      </c:valAx>
    </c:plotArea>
    <c:legend>
      <c:legendPos val="r"/>
    </c:legend>
    <c:plotVisOnly val="1"/>
    <c:dispBlanksAs val="zero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</xdr:colOff>
      <xdr:row>24</xdr:row>
      <xdr:rowOff>171450</xdr:rowOff>
    </xdr:from>
    <xdr:to>
      <xdr:col>14</xdr:col>
      <xdr:colOff>123825</xdr:colOff>
      <xdr:row>26</xdr:row>
      <xdr:rowOff>38100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76200</xdr:colOff>
      <xdr:row>68</xdr:row>
      <xdr:rowOff>19050</xdr:rowOff>
    </xdr:from>
    <xdr:to>
      <xdr:col>14</xdr:col>
      <xdr:colOff>123825</xdr:colOff>
      <xdr:row>68</xdr:row>
      <xdr:rowOff>152400</xdr:rowOff>
    </xdr:to>
    <xdr:graphicFrame macro="">
      <xdr:nvGraphicFramePr>
        <xdr:cNvPr id="205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1"/>
  <sheetViews>
    <sheetView topLeftCell="M64" workbookViewId="0">
      <selection activeCell="AE56" sqref="AE56"/>
    </sheetView>
  </sheetViews>
  <sheetFormatPr defaultRowHeight="15"/>
  <cols>
    <col min="1" max="1" width="5.85546875" customWidth="1"/>
    <col min="2" max="2" width="28.85546875" customWidth="1"/>
    <col min="16" max="16" width="11" customWidth="1"/>
    <col min="17" max="17" width="11.42578125" customWidth="1"/>
    <col min="18" max="18" width="11.28515625" customWidth="1"/>
    <col min="19" max="19" width="10.7109375" customWidth="1"/>
    <col min="26" max="30" width="11.140625" bestFit="1" customWidth="1"/>
  </cols>
  <sheetData>
    <row r="1" spans="1:3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3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3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3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3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3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37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3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37" ht="51.75">
      <c r="A10" s="2" t="s">
        <v>0</v>
      </c>
      <c r="B10" s="2" t="s">
        <v>1</v>
      </c>
      <c r="C10" s="2" t="s">
        <v>2</v>
      </c>
      <c r="D10" s="2" t="s">
        <v>44</v>
      </c>
      <c r="E10" s="2" t="s">
        <v>45</v>
      </c>
      <c r="F10" s="2" t="s">
        <v>46</v>
      </c>
      <c r="G10" s="2" t="s">
        <v>47</v>
      </c>
      <c r="H10" s="2" t="s">
        <v>48</v>
      </c>
      <c r="I10" s="2" t="s">
        <v>49</v>
      </c>
      <c r="J10" s="2" t="s">
        <v>50</v>
      </c>
      <c r="K10" s="2" t="s">
        <v>51</v>
      </c>
      <c r="L10" s="2" t="s">
        <v>52</v>
      </c>
      <c r="M10" s="2" t="s">
        <v>53</v>
      </c>
      <c r="N10" s="2" t="s">
        <v>54</v>
      </c>
      <c r="O10" s="2" t="s">
        <v>55</v>
      </c>
      <c r="P10" s="2" t="s">
        <v>56</v>
      </c>
      <c r="Q10" s="2" t="s">
        <v>57</v>
      </c>
      <c r="R10" s="2" t="s">
        <v>65</v>
      </c>
      <c r="S10" s="2" t="s">
        <v>58</v>
      </c>
      <c r="T10" s="2" t="s">
        <v>59</v>
      </c>
      <c r="U10" s="2" t="s">
        <v>60</v>
      </c>
      <c r="V10" s="2" t="s">
        <v>61</v>
      </c>
      <c r="W10" s="2" t="s">
        <v>62</v>
      </c>
      <c r="X10" s="2" t="s">
        <v>63</v>
      </c>
      <c r="Y10" s="2" t="s">
        <v>64</v>
      </c>
      <c r="Z10" s="2" t="s">
        <v>99</v>
      </c>
      <c r="AA10" s="2" t="s">
        <v>100</v>
      </c>
      <c r="AB10" s="2" t="s">
        <v>101</v>
      </c>
      <c r="AC10" s="2" t="s">
        <v>102</v>
      </c>
      <c r="AD10" s="2" t="s">
        <v>103</v>
      </c>
      <c r="AE10" s="2"/>
      <c r="AF10" s="3"/>
      <c r="AG10" s="3"/>
      <c r="AH10" s="3"/>
      <c r="AI10" s="3"/>
      <c r="AJ10" s="3"/>
      <c r="AK10" s="3"/>
    </row>
    <row r="11" spans="1:37">
      <c r="A11">
        <v>1</v>
      </c>
      <c r="B11" t="s">
        <v>3</v>
      </c>
      <c r="C11" t="s">
        <v>24</v>
      </c>
      <c r="D11" s="4">
        <v>4.8000000000000001E-2</v>
      </c>
      <c r="E11" s="5">
        <v>0.7</v>
      </c>
      <c r="F11" s="6">
        <v>1.76</v>
      </c>
      <c r="G11" s="6">
        <v>1.78</v>
      </c>
      <c r="H11" s="6">
        <v>1.8</v>
      </c>
      <c r="I11" s="6">
        <v>1.95</v>
      </c>
      <c r="J11" s="6">
        <v>2.19</v>
      </c>
      <c r="K11" s="6">
        <v>2.4500000000000002</v>
      </c>
      <c r="L11" s="6">
        <v>2.5499999999999998</v>
      </c>
      <c r="M11" s="6">
        <v>3</v>
      </c>
      <c r="N11" s="6">
        <v>27.26</v>
      </c>
      <c r="O11" s="6">
        <v>27.85</v>
      </c>
      <c r="P11" s="6">
        <v>28.55</v>
      </c>
      <c r="Q11" s="6">
        <v>31.25</v>
      </c>
      <c r="R11" s="5">
        <v>35.799999999999997</v>
      </c>
      <c r="S11" s="5">
        <v>38.5</v>
      </c>
      <c r="T11" s="6">
        <f>(45+35)/2</f>
        <v>40</v>
      </c>
      <c r="U11" s="4">
        <v>0.57199999999999995</v>
      </c>
      <c r="V11" s="4">
        <v>0.55800000000000005</v>
      </c>
      <c r="W11" s="4">
        <v>0.54500000000000004</v>
      </c>
      <c r="X11" s="4">
        <v>0.53500000000000003</v>
      </c>
      <c r="Y11" s="4">
        <v>0.56000000000000005</v>
      </c>
      <c r="Z11" s="6">
        <v>1625.3</v>
      </c>
      <c r="AA11" s="6">
        <v>1747.6</v>
      </c>
      <c r="AB11" s="6">
        <v>1875</v>
      </c>
      <c r="AC11" s="6">
        <v>1970</v>
      </c>
      <c r="AD11" s="6">
        <v>2150</v>
      </c>
      <c r="AE11" s="6"/>
    </row>
    <row r="12" spans="1:37">
      <c r="A12">
        <f>A11+1</f>
        <v>2</v>
      </c>
      <c r="B12" t="s">
        <v>4</v>
      </c>
      <c r="C12" t="s">
        <v>25</v>
      </c>
      <c r="D12" s="4">
        <v>4.4999999999999998E-2</v>
      </c>
      <c r="E12" s="5">
        <v>0.7</v>
      </c>
      <c r="F12" s="6">
        <v>1.58</v>
      </c>
      <c r="G12" s="6">
        <v>1.7</v>
      </c>
      <c r="H12" s="6">
        <v>1.78</v>
      </c>
      <c r="I12" s="6">
        <v>2</v>
      </c>
      <c r="J12" s="6">
        <v>2.75</v>
      </c>
      <c r="K12" s="6">
        <v>2.9</v>
      </c>
      <c r="L12" s="6">
        <v>3.05</v>
      </c>
      <c r="M12" s="6">
        <v>3.6</v>
      </c>
      <c r="N12" s="6">
        <v>26.09</v>
      </c>
      <c r="O12" s="6">
        <v>26.35</v>
      </c>
      <c r="P12" s="6">
        <v>27.45</v>
      </c>
      <c r="Q12" s="6">
        <v>30.6</v>
      </c>
      <c r="R12" s="5">
        <v>110.89</v>
      </c>
      <c r="S12" s="5">
        <v>116</v>
      </c>
      <c r="T12" s="6">
        <f>95/2</f>
        <v>47.5</v>
      </c>
      <c r="U12" s="4">
        <v>0.51200000000000001</v>
      </c>
      <c r="V12" s="4">
        <v>0.495</v>
      </c>
      <c r="W12" s="4">
        <v>0.495</v>
      </c>
      <c r="X12" s="4">
        <v>0.505</v>
      </c>
      <c r="Y12" s="4">
        <v>0.51500000000000001</v>
      </c>
      <c r="Z12" s="6">
        <v>5423</v>
      </c>
      <c r="AA12" s="6">
        <v>5841</v>
      </c>
      <c r="AB12" s="6">
        <v>5945</v>
      </c>
      <c r="AC12" s="6">
        <v>6170</v>
      </c>
      <c r="AD12" s="6">
        <v>6895</v>
      </c>
      <c r="AE12" s="6"/>
    </row>
    <row r="13" spans="1:37">
      <c r="A13">
        <f t="shared" ref="A13:A56" si="0">A12+1</f>
        <v>3</v>
      </c>
      <c r="B13" t="s">
        <v>5</v>
      </c>
      <c r="C13" t="s">
        <v>27</v>
      </c>
      <c r="D13" s="4">
        <v>4.2999999999999997E-2</v>
      </c>
      <c r="E13" s="5">
        <v>0.8</v>
      </c>
      <c r="F13" s="6">
        <v>1.44</v>
      </c>
      <c r="G13" s="6">
        <v>1.46</v>
      </c>
      <c r="H13" s="6">
        <v>1.48</v>
      </c>
      <c r="I13" s="6">
        <v>1.55</v>
      </c>
      <c r="J13" s="6">
        <v>1.66</v>
      </c>
      <c r="K13" s="6">
        <v>2</v>
      </c>
      <c r="L13" s="6">
        <v>2.15</v>
      </c>
      <c r="M13" s="6">
        <v>2.5</v>
      </c>
      <c r="N13" s="6">
        <v>28.02</v>
      </c>
      <c r="O13" s="6">
        <v>28.6</v>
      </c>
      <c r="P13" s="6">
        <v>29.25</v>
      </c>
      <c r="Q13" s="6">
        <v>32</v>
      </c>
      <c r="R13" s="5">
        <v>39.270000000000003</v>
      </c>
      <c r="S13" s="5">
        <v>45</v>
      </c>
      <c r="T13" s="6">
        <f>65/2</f>
        <v>32.5</v>
      </c>
      <c r="U13" s="4">
        <v>0.51600000000000001</v>
      </c>
      <c r="V13" s="4">
        <v>0.48099999999999998</v>
      </c>
      <c r="W13" s="4">
        <v>0.505</v>
      </c>
      <c r="X13" s="4">
        <v>0.55000000000000004</v>
      </c>
      <c r="Y13" s="4">
        <v>0.51</v>
      </c>
      <c r="Z13" s="6">
        <v>2100.6999999999998</v>
      </c>
      <c r="AA13" s="6">
        <v>2286.3000000000002</v>
      </c>
      <c r="AB13" s="6">
        <v>2490</v>
      </c>
      <c r="AC13" s="6">
        <v>2345</v>
      </c>
      <c r="AD13" s="6">
        <v>2825</v>
      </c>
      <c r="AE13" s="6"/>
    </row>
    <row r="14" spans="1:37">
      <c r="A14">
        <f t="shared" si="0"/>
        <v>4</v>
      </c>
      <c r="B14" t="s">
        <v>6</v>
      </c>
      <c r="C14" t="s">
        <v>26</v>
      </c>
      <c r="D14" s="4">
        <v>5.0999999999999997E-2</v>
      </c>
      <c r="E14" s="5">
        <v>0.6</v>
      </c>
      <c r="F14" s="6">
        <v>1.21</v>
      </c>
      <c r="G14" s="6">
        <v>1.33</v>
      </c>
      <c r="H14" s="6">
        <v>1.4</v>
      </c>
      <c r="I14" s="6">
        <v>1.6</v>
      </c>
      <c r="J14" s="6">
        <v>2.5</v>
      </c>
      <c r="K14" s="6">
        <v>2.6</v>
      </c>
      <c r="L14" s="6">
        <v>2.75</v>
      </c>
      <c r="M14" s="6">
        <v>3.2</v>
      </c>
      <c r="N14" s="6">
        <v>10.42</v>
      </c>
      <c r="O14" s="6">
        <v>11.1</v>
      </c>
      <c r="P14" s="6">
        <v>12.05</v>
      </c>
      <c r="Q14" s="6">
        <v>13.9</v>
      </c>
      <c r="R14" s="5">
        <v>116.92</v>
      </c>
      <c r="S14" s="5">
        <v>115</v>
      </c>
      <c r="T14" s="6">
        <f>85/2</f>
        <v>42.5</v>
      </c>
      <c r="U14" s="4">
        <v>0.46899999999999997</v>
      </c>
      <c r="V14" s="4">
        <v>0.53700000000000003</v>
      </c>
      <c r="W14" s="4">
        <v>0.55000000000000004</v>
      </c>
      <c r="X14" s="4">
        <v>0.53500000000000003</v>
      </c>
      <c r="Y14" s="4">
        <v>0.5</v>
      </c>
      <c r="Z14" s="6">
        <v>2346.3000000000002</v>
      </c>
      <c r="AA14" s="6">
        <v>2268</v>
      </c>
      <c r="AB14" s="6">
        <v>2375</v>
      </c>
      <c r="AC14" s="6">
        <v>2550</v>
      </c>
      <c r="AD14" s="6">
        <v>3100</v>
      </c>
      <c r="AE14" s="6"/>
    </row>
    <row r="15" spans="1:37">
      <c r="A15">
        <f t="shared" si="0"/>
        <v>5</v>
      </c>
      <c r="B15" t="s">
        <v>7</v>
      </c>
      <c r="C15" t="s">
        <v>28</v>
      </c>
      <c r="D15" s="4">
        <v>4.8000000000000001E-2</v>
      </c>
      <c r="E15" s="5">
        <v>0.75</v>
      </c>
      <c r="F15" s="6">
        <v>2.1800000000000002</v>
      </c>
      <c r="G15" s="6">
        <v>2.2999999999999998</v>
      </c>
      <c r="H15" s="6">
        <v>2.4</v>
      </c>
      <c r="I15" s="6">
        <v>2.7</v>
      </c>
      <c r="J15" s="6">
        <v>3.74</v>
      </c>
      <c r="K15" s="6">
        <v>3.55</v>
      </c>
      <c r="L15" s="6">
        <v>3.75</v>
      </c>
      <c r="M15" s="6">
        <v>4.25</v>
      </c>
      <c r="N15" s="6">
        <v>39.549999999999997</v>
      </c>
      <c r="O15" s="6">
        <v>40.799999999999997</v>
      </c>
      <c r="P15" s="6">
        <v>42.15</v>
      </c>
      <c r="Q15" s="6">
        <v>46.5</v>
      </c>
      <c r="R15" s="5">
        <v>170</v>
      </c>
      <c r="S15" s="5">
        <v>176</v>
      </c>
      <c r="T15" s="6">
        <f>115/2</f>
        <v>57.5</v>
      </c>
      <c r="U15" s="4">
        <v>0.46</v>
      </c>
      <c r="V15" s="4">
        <v>0.48699999999999999</v>
      </c>
      <c r="W15" s="4">
        <v>0.49</v>
      </c>
      <c r="X15" s="4">
        <v>0.49</v>
      </c>
      <c r="Y15" s="4">
        <v>0.47499999999999998</v>
      </c>
      <c r="Z15" s="6">
        <v>13648</v>
      </c>
      <c r="AA15" s="6">
        <v>13811</v>
      </c>
      <c r="AB15" s="6">
        <v>14275</v>
      </c>
      <c r="AC15" s="6">
        <v>14850</v>
      </c>
      <c r="AD15" s="6">
        <v>17300</v>
      </c>
      <c r="AE15" s="6"/>
    </row>
    <row r="16" spans="1:37">
      <c r="A16">
        <f t="shared" si="0"/>
        <v>6</v>
      </c>
      <c r="B16" t="s">
        <v>8</v>
      </c>
      <c r="C16" t="s">
        <v>29</v>
      </c>
      <c r="D16" s="4">
        <v>5.5E-2</v>
      </c>
      <c r="E16" s="5">
        <v>0.65</v>
      </c>
      <c r="F16" s="6">
        <v>0.97</v>
      </c>
      <c r="G16" s="6">
        <v>0.99</v>
      </c>
      <c r="H16" s="6">
        <v>1.01</v>
      </c>
      <c r="I16" s="6">
        <v>1.07</v>
      </c>
      <c r="J16" s="6">
        <v>1.34</v>
      </c>
      <c r="K16" s="6">
        <v>1.3</v>
      </c>
      <c r="L16" s="6">
        <v>1.4</v>
      </c>
      <c r="M16" s="6">
        <v>1.55</v>
      </c>
      <c r="N16" s="6">
        <v>16.600000000000001</v>
      </c>
      <c r="O16" s="6">
        <v>16.899999999999999</v>
      </c>
      <c r="P16" s="6">
        <v>17.3</v>
      </c>
      <c r="Q16" s="6">
        <v>18.5</v>
      </c>
      <c r="R16" s="5">
        <v>1329</v>
      </c>
      <c r="S16" s="5">
        <v>1330</v>
      </c>
      <c r="T16" s="6">
        <f>42/2</f>
        <v>21</v>
      </c>
      <c r="U16" s="4">
        <v>0.57399999999999995</v>
      </c>
      <c r="V16" s="4">
        <v>0.55000000000000004</v>
      </c>
      <c r="W16" s="4">
        <v>0.55000000000000004</v>
      </c>
      <c r="X16" s="4">
        <v>0.53</v>
      </c>
      <c r="Y16" s="4">
        <v>0.48499999999999999</v>
      </c>
      <c r="Z16" s="6">
        <v>37863</v>
      </c>
      <c r="AA16" s="6">
        <v>40000</v>
      </c>
      <c r="AB16" s="6">
        <v>40825</v>
      </c>
      <c r="AC16" s="6">
        <v>43325</v>
      </c>
      <c r="AD16" s="6">
        <v>51100</v>
      </c>
      <c r="AE16" s="6"/>
    </row>
    <row r="17" spans="1:31">
      <c r="A17">
        <f t="shared" si="0"/>
        <v>7</v>
      </c>
      <c r="B17" t="s">
        <v>9</v>
      </c>
      <c r="C17" t="s">
        <v>30</v>
      </c>
      <c r="D17" s="4">
        <v>3.3000000000000002E-2</v>
      </c>
      <c r="E17" s="5">
        <v>0.8</v>
      </c>
      <c r="F17" s="6">
        <v>1.27</v>
      </c>
      <c r="G17" s="6">
        <v>1.29</v>
      </c>
      <c r="H17" s="6">
        <v>1.31</v>
      </c>
      <c r="I17" s="6">
        <v>1.4</v>
      </c>
      <c r="J17" s="6">
        <v>3.35</v>
      </c>
      <c r="K17" s="6">
        <v>2.85</v>
      </c>
      <c r="L17" s="6">
        <v>2.95</v>
      </c>
      <c r="M17" s="6">
        <v>3.25</v>
      </c>
      <c r="N17" s="6">
        <v>32.44</v>
      </c>
      <c r="O17" s="6">
        <v>33.950000000000003</v>
      </c>
      <c r="P17" s="6">
        <v>35.549999999999997</v>
      </c>
      <c r="Q17" s="6">
        <v>40.75</v>
      </c>
      <c r="R17" s="5">
        <v>325.81</v>
      </c>
      <c r="S17" s="5">
        <v>325.81</v>
      </c>
      <c r="T17" s="6">
        <f>80/2</f>
        <v>40</v>
      </c>
      <c r="U17" s="4">
        <v>0.46500000000000002</v>
      </c>
      <c r="V17" s="4">
        <v>0.443</v>
      </c>
      <c r="W17" s="4">
        <v>0.44500000000000001</v>
      </c>
      <c r="X17" s="4">
        <v>0.44500000000000001</v>
      </c>
      <c r="Y17" s="4">
        <v>0.435</v>
      </c>
      <c r="Z17" s="6">
        <v>21185</v>
      </c>
      <c r="AA17" s="6">
        <v>23861</v>
      </c>
      <c r="AB17" s="6">
        <v>24925</v>
      </c>
      <c r="AC17" s="6">
        <v>25875</v>
      </c>
      <c r="AD17" s="6">
        <v>30500</v>
      </c>
      <c r="AE17" s="6"/>
    </row>
    <row r="18" spans="1:31">
      <c r="A18">
        <f t="shared" si="0"/>
        <v>8</v>
      </c>
      <c r="B18" t="s">
        <v>10</v>
      </c>
      <c r="C18" t="s">
        <v>31</v>
      </c>
      <c r="D18" s="4">
        <v>6.0999999999999999E-2</v>
      </c>
      <c r="E18" s="5">
        <v>0.7</v>
      </c>
      <c r="F18" s="6">
        <v>1.28</v>
      </c>
      <c r="G18" s="6">
        <v>1.28</v>
      </c>
      <c r="H18" s="6">
        <v>1.28</v>
      </c>
      <c r="I18" s="6">
        <v>1.35</v>
      </c>
      <c r="J18" s="6">
        <v>1.17</v>
      </c>
      <c r="K18" s="6">
        <v>1.35</v>
      </c>
      <c r="L18" s="6">
        <v>1.45</v>
      </c>
      <c r="M18" s="6">
        <v>1.75</v>
      </c>
      <c r="N18" s="6">
        <v>15.82</v>
      </c>
      <c r="O18" s="6">
        <v>15.95</v>
      </c>
      <c r="P18" s="6">
        <v>16.149999999999999</v>
      </c>
      <c r="Q18" s="6">
        <v>17.5</v>
      </c>
      <c r="R18" s="5">
        <v>41.58</v>
      </c>
      <c r="S18" s="5">
        <v>42.75</v>
      </c>
      <c r="T18" s="6">
        <f>50/2</f>
        <v>25</v>
      </c>
      <c r="U18" s="4">
        <v>0.48399999999999999</v>
      </c>
      <c r="V18" s="4">
        <v>0.48699999999999999</v>
      </c>
      <c r="W18" s="4">
        <v>0.49</v>
      </c>
      <c r="X18" s="4">
        <v>0.54</v>
      </c>
      <c r="Y18" s="4">
        <v>0.52</v>
      </c>
      <c r="Z18" s="6">
        <v>1240.3</v>
      </c>
      <c r="AA18" s="6">
        <v>1350.7</v>
      </c>
      <c r="AB18" s="6">
        <v>1360</v>
      </c>
      <c r="AC18" s="6">
        <v>1260</v>
      </c>
      <c r="AD18" s="6">
        <v>1425</v>
      </c>
      <c r="AE18" s="6"/>
    </row>
    <row r="19" spans="1:31">
      <c r="A19">
        <f t="shared" si="0"/>
        <v>9</v>
      </c>
      <c r="B19" t="s">
        <v>11</v>
      </c>
      <c r="C19" t="s">
        <v>32</v>
      </c>
      <c r="D19" s="4">
        <v>4.9000000000000002E-2</v>
      </c>
      <c r="E19" s="5">
        <v>0.7</v>
      </c>
      <c r="F19" s="6">
        <v>3.24</v>
      </c>
      <c r="G19" s="6">
        <v>3.32</v>
      </c>
      <c r="H19" s="6">
        <v>3.4</v>
      </c>
      <c r="I19" s="6">
        <v>3.7</v>
      </c>
      <c r="J19" s="6">
        <v>6.66</v>
      </c>
      <c r="K19" s="6">
        <v>6.5</v>
      </c>
      <c r="L19" s="6">
        <v>6.65</v>
      </c>
      <c r="M19" s="6">
        <v>6.75</v>
      </c>
      <c r="N19" s="6">
        <v>47.53</v>
      </c>
      <c r="O19" s="6">
        <v>50.75</v>
      </c>
      <c r="P19" s="6">
        <v>53.35</v>
      </c>
      <c r="Q19" s="6">
        <v>63.75</v>
      </c>
      <c r="R19" s="5">
        <v>178.75</v>
      </c>
      <c r="S19" s="5">
        <v>172</v>
      </c>
      <c r="T19" s="6">
        <f>175/2</f>
        <v>87.5</v>
      </c>
      <c r="U19" s="4">
        <v>0.43099999999999999</v>
      </c>
      <c r="V19" s="4">
        <v>0.42099999999999999</v>
      </c>
      <c r="W19" s="4">
        <v>0.42499999999999999</v>
      </c>
      <c r="X19" s="4">
        <v>0.42</v>
      </c>
      <c r="Y19" s="4">
        <v>0.42</v>
      </c>
      <c r="Z19" s="6">
        <v>19985</v>
      </c>
      <c r="AA19" s="6">
        <v>20166</v>
      </c>
      <c r="AB19" s="6">
        <v>21250</v>
      </c>
      <c r="AC19" s="6">
        <v>21950</v>
      </c>
      <c r="AD19" s="6">
        <v>26100</v>
      </c>
      <c r="AE19" s="6"/>
    </row>
    <row r="20" spans="1:31">
      <c r="A20">
        <f t="shared" si="0"/>
        <v>10</v>
      </c>
      <c r="B20" t="s">
        <v>12</v>
      </c>
      <c r="C20" t="s">
        <v>33</v>
      </c>
      <c r="D20" s="4">
        <v>3.1E-2</v>
      </c>
      <c r="E20" s="5">
        <v>0.7</v>
      </c>
      <c r="F20" s="6">
        <v>1.2</v>
      </c>
      <c r="G20" s="6">
        <v>1.2</v>
      </c>
      <c r="H20" s="6">
        <v>1.2</v>
      </c>
      <c r="I20" s="6">
        <v>1.5</v>
      </c>
      <c r="J20" s="6">
        <v>2.95</v>
      </c>
      <c r="K20" s="6">
        <v>2.85</v>
      </c>
      <c r="L20" s="6">
        <v>2.95</v>
      </c>
      <c r="M20" s="6">
        <v>3.25</v>
      </c>
      <c r="N20" s="6">
        <v>31.01</v>
      </c>
      <c r="O20" s="6">
        <v>32.5</v>
      </c>
      <c r="P20" s="6">
        <v>33.65</v>
      </c>
      <c r="Q20" s="6">
        <v>39.200000000000003</v>
      </c>
      <c r="R20" s="5">
        <v>49.41</v>
      </c>
      <c r="S20" s="5">
        <v>51</v>
      </c>
      <c r="T20" s="6">
        <f>85/2</f>
        <v>42.5</v>
      </c>
      <c r="U20" s="4">
        <v>0.498</v>
      </c>
      <c r="V20" s="4">
        <v>0.50700000000000001</v>
      </c>
      <c r="W20" s="4">
        <v>0.53</v>
      </c>
      <c r="X20" s="4">
        <v>0.53</v>
      </c>
      <c r="Y20" s="4">
        <v>0.51</v>
      </c>
      <c r="Z20" s="6">
        <v>2807.1</v>
      </c>
      <c r="AA20" s="6">
        <v>3020.4</v>
      </c>
      <c r="AB20" s="6">
        <v>3045</v>
      </c>
      <c r="AC20" s="6">
        <v>3200</v>
      </c>
      <c r="AD20" s="6">
        <v>3900</v>
      </c>
      <c r="AE20" s="6"/>
    </row>
    <row r="21" spans="1:31">
      <c r="A21">
        <f t="shared" si="0"/>
        <v>11</v>
      </c>
      <c r="B21" t="s">
        <v>13</v>
      </c>
      <c r="C21" t="s">
        <v>34</v>
      </c>
      <c r="D21" s="4">
        <v>3.7999999999999999E-2</v>
      </c>
      <c r="E21" s="5">
        <v>0.75</v>
      </c>
      <c r="F21" s="6">
        <v>2</v>
      </c>
      <c r="G21" s="6">
        <v>2.1</v>
      </c>
      <c r="H21" s="6">
        <v>2.2000000000000002</v>
      </c>
      <c r="I21" s="6">
        <v>2.5</v>
      </c>
      <c r="J21" s="6">
        <v>4.74</v>
      </c>
      <c r="K21" s="6">
        <v>4.3</v>
      </c>
      <c r="L21" s="6">
        <v>4.75</v>
      </c>
      <c r="M21" s="6">
        <v>5.25</v>
      </c>
      <c r="N21" s="6">
        <v>34.35</v>
      </c>
      <c r="O21" s="6">
        <v>36.700000000000003</v>
      </c>
      <c r="P21" s="6">
        <v>39.5</v>
      </c>
      <c r="Q21" s="6">
        <v>48.5</v>
      </c>
      <c r="R21" s="5">
        <v>421</v>
      </c>
      <c r="S21" s="5">
        <v>448</v>
      </c>
      <c r="T21" s="6">
        <f>140/2</f>
        <v>70</v>
      </c>
      <c r="U21" s="4">
        <v>0.443</v>
      </c>
      <c r="V21" s="4">
        <v>0.44500000000000001</v>
      </c>
      <c r="W21" s="4">
        <v>0.435</v>
      </c>
      <c r="X21" s="4">
        <v>0.44</v>
      </c>
      <c r="Y21" s="4">
        <v>0.48</v>
      </c>
      <c r="Z21" s="6">
        <v>29267</v>
      </c>
      <c r="AA21" s="6">
        <v>32474</v>
      </c>
      <c r="AB21" s="6">
        <v>36075</v>
      </c>
      <c r="AC21" s="6">
        <v>38675</v>
      </c>
      <c r="AD21" s="6">
        <v>45000</v>
      </c>
      <c r="AE21" s="6"/>
    </row>
    <row r="22" spans="1:31">
      <c r="A22">
        <f t="shared" si="0"/>
        <v>12</v>
      </c>
      <c r="B22" t="s">
        <v>14</v>
      </c>
      <c r="C22" t="s">
        <v>35</v>
      </c>
      <c r="D22" s="4">
        <v>4.1000000000000002E-2</v>
      </c>
      <c r="E22" s="5">
        <v>0.55000000000000004</v>
      </c>
      <c r="F22" s="6">
        <v>1.82</v>
      </c>
      <c r="G22" s="6">
        <v>1.86</v>
      </c>
      <c r="H22" s="6">
        <v>1.98</v>
      </c>
      <c r="I22" s="6">
        <v>2.2999999999999998</v>
      </c>
      <c r="J22" s="6">
        <v>2.82</v>
      </c>
      <c r="K22" s="6">
        <v>3</v>
      </c>
      <c r="L22" s="6">
        <v>3.7</v>
      </c>
      <c r="M22" s="6">
        <v>4.5</v>
      </c>
      <c r="N22" s="6">
        <v>28.55</v>
      </c>
      <c r="O22" s="6">
        <v>29.9</v>
      </c>
      <c r="P22" s="6">
        <v>32.15</v>
      </c>
      <c r="Q22" s="6">
        <v>38.25</v>
      </c>
      <c r="R22" s="5">
        <v>395.23</v>
      </c>
      <c r="S22" s="5">
        <v>420</v>
      </c>
      <c r="T22" s="6">
        <f>105/2</f>
        <v>52.5</v>
      </c>
      <c r="U22" s="4">
        <v>0.47399999999999998</v>
      </c>
      <c r="V22" s="4">
        <v>0.49299999999999999</v>
      </c>
      <c r="W22" s="4">
        <v>0.505</v>
      </c>
      <c r="X22" s="4">
        <v>0.52</v>
      </c>
      <c r="Y22" s="4">
        <v>0.55000000000000004</v>
      </c>
      <c r="Z22" s="6">
        <v>21793</v>
      </c>
      <c r="AA22" s="6">
        <v>22863</v>
      </c>
      <c r="AB22" s="6">
        <v>23775</v>
      </c>
      <c r="AC22" s="6">
        <v>25750</v>
      </c>
      <c r="AD22" s="6">
        <v>29100</v>
      </c>
      <c r="AE22" s="6"/>
    </row>
    <row r="23" spans="1:31">
      <c r="A23">
        <f t="shared" si="0"/>
        <v>13</v>
      </c>
      <c r="B23" t="s">
        <v>15</v>
      </c>
      <c r="C23" t="s">
        <v>36</v>
      </c>
      <c r="D23" s="4">
        <v>4.3999999999999997E-2</v>
      </c>
      <c r="E23" s="5">
        <v>0.75</v>
      </c>
      <c r="F23" s="6">
        <v>1.04</v>
      </c>
      <c r="G23" s="6">
        <v>1.07</v>
      </c>
      <c r="H23" s="6">
        <v>1.1100000000000001</v>
      </c>
      <c r="I23" s="6">
        <v>1.25</v>
      </c>
      <c r="J23" s="6">
        <v>1.66</v>
      </c>
      <c r="K23" s="6">
        <v>1.85</v>
      </c>
      <c r="L23" s="6">
        <v>1.9</v>
      </c>
      <c r="M23" s="6">
        <v>2.25</v>
      </c>
      <c r="N23" s="6">
        <v>21.14</v>
      </c>
      <c r="O23" s="6">
        <v>21.85</v>
      </c>
      <c r="P23" s="6">
        <v>22.6</v>
      </c>
      <c r="Q23" s="6">
        <v>25</v>
      </c>
      <c r="R23" s="5">
        <v>75.319999999999993</v>
      </c>
      <c r="S23" s="5">
        <v>76.5</v>
      </c>
      <c r="T23" s="6">
        <f>50/2</f>
        <v>25</v>
      </c>
      <c r="U23" s="4">
        <v>0.497</v>
      </c>
      <c r="V23" s="4">
        <v>0.47</v>
      </c>
      <c r="W23" s="4">
        <v>0.495</v>
      </c>
      <c r="X23" s="4">
        <v>0.49</v>
      </c>
      <c r="Y23" s="4">
        <v>0.47499999999999998</v>
      </c>
      <c r="Z23" s="6">
        <v>3100</v>
      </c>
      <c r="AA23" s="6">
        <v>3390</v>
      </c>
      <c r="AB23" s="6">
        <v>3345</v>
      </c>
      <c r="AC23" s="6">
        <v>3510</v>
      </c>
      <c r="AD23" s="6">
        <v>4050</v>
      </c>
      <c r="AE23" s="6"/>
    </row>
    <row r="24" spans="1:31">
      <c r="A24">
        <f t="shared" si="0"/>
        <v>14</v>
      </c>
      <c r="B24" t="s">
        <v>16</v>
      </c>
      <c r="C24" t="s">
        <v>37</v>
      </c>
      <c r="D24" s="4">
        <v>5.3999999999999999E-2</v>
      </c>
      <c r="E24" s="5">
        <v>0.6</v>
      </c>
      <c r="F24" s="6">
        <v>2.48</v>
      </c>
      <c r="G24" s="6">
        <v>2.48</v>
      </c>
      <c r="H24" s="6">
        <v>2.52</v>
      </c>
      <c r="I24" s="6">
        <v>2.6</v>
      </c>
      <c r="J24" s="6">
        <v>3</v>
      </c>
      <c r="K24" s="6">
        <v>3.15</v>
      </c>
      <c r="L24" s="6">
        <v>3.25</v>
      </c>
      <c r="M24" s="6">
        <v>3.6</v>
      </c>
      <c r="N24" s="6">
        <v>34.5</v>
      </c>
      <c r="O24" s="6">
        <v>36.15</v>
      </c>
      <c r="P24" s="6">
        <v>36.9</v>
      </c>
      <c r="Q24" s="6">
        <v>40.5</v>
      </c>
      <c r="R24" s="5">
        <v>294</v>
      </c>
      <c r="S24" s="5">
        <v>300</v>
      </c>
      <c r="T24" s="6">
        <f>85/2</f>
        <v>42.5</v>
      </c>
      <c r="U24" s="4">
        <v>0.433</v>
      </c>
      <c r="V24" s="4">
        <v>0.45</v>
      </c>
      <c r="W24" s="4">
        <v>0.45</v>
      </c>
      <c r="X24" s="4">
        <v>0.45500000000000002</v>
      </c>
      <c r="Y24" s="4">
        <v>0.47</v>
      </c>
      <c r="Z24" s="6">
        <v>21593</v>
      </c>
      <c r="AA24" s="6">
        <v>22350</v>
      </c>
      <c r="AB24" s="6">
        <v>23700</v>
      </c>
      <c r="AC24" s="6">
        <v>24100</v>
      </c>
      <c r="AD24" s="6">
        <v>26000</v>
      </c>
      <c r="AE24" s="6"/>
    </row>
    <row r="25" spans="1:31">
      <c r="A25">
        <f t="shared" si="0"/>
        <v>15</v>
      </c>
      <c r="B25" t="s">
        <v>17</v>
      </c>
      <c r="C25" t="s">
        <v>38</v>
      </c>
      <c r="D25" s="4">
        <v>4.8000000000000001E-2</v>
      </c>
      <c r="E25" s="5">
        <v>0.7</v>
      </c>
      <c r="F25" s="6">
        <v>1.9</v>
      </c>
      <c r="G25" s="6">
        <v>1.94</v>
      </c>
      <c r="H25" s="6">
        <v>1.98</v>
      </c>
      <c r="I25" s="6">
        <v>2.1</v>
      </c>
      <c r="J25" s="6">
        <v>2.98</v>
      </c>
      <c r="K25" s="6">
        <v>3.05</v>
      </c>
      <c r="L25" s="6">
        <v>3.1</v>
      </c>
      <c r="M25" s="6">
        <v>3.5</v>
      </c>
      <c r="N25" s="6">
        <v>28.9</v>
      </c>
      <c r="O25" s="6">
        <v>30.5</v>
      </c>
      <c r="P25" s="6">
        <v>32.1</v>
      </c>
      <c r="Q25" s="6">
        <v>36.75</v>
      </c>
      <c r="R25" s="5">
        <v>128</v>
      </c>
      <c r="S25" s="5">
        <v>153</v>
      </c>
      <c r="T25" s="6">
        <f>95/2</f>
        <v>47.5</v>
      </c>
      <c r="U25" s="4">
        <v>0.432</v>
      </c>
      <c r="V25" s="4">
        <v>0.47099999999999997</v>
      </c>
      <c r="W25" s="4">
        <v>0.49</v>
      </c>
      <c r="X25" s="4">
        <v>0.49</v>
      </c>
      <c r="Y25" s="4">
        <v>0.495</v>
      </c>
      <c r="Z25" s="6">
        <v>7891</v>
      </c>
      <c r="AA25" s="6">
        <v>7854</v>
      </c>
      <c r="AB25" s="6">
        <v>8535</v>
      </c>
      <c r="AC25" s="6">
        <v>9390</v>
      </c>
      <c r="AD25" s="6">
        <v>11375</v>
      </c>
      <c r="AE25" s="6"/>
    </row>
    <row r="26" spans="1:31">
      <c r="A26">
        <f t="shared" si="0"/>
        <v>16</v>
      </c>
      <c r="B26" t="s">
        <v>18</v>
      </c>
      <c r="C26" t="s">
        <v>39</v>
      </c>
      <c r="D26" s="4">
        <v>3.5999999999999997E-2</v>
      </c>
      <c r="E26" s="5">
        <v>0.8</v>
      </c>
      <c r="F26" s="6">
        <v>1.56</v>
      </c>
      <c r="G26" s="6">
        <v>1.92</v>
      </c>
      <c r="H26" s="6">
        <v>2.08</v>
      </c>
      <c r="I26" s="6">
        <v>2.4500000000000002</v>
      </c>
      <c r="J26" s="6">
        <v>4.0199999999999996</v>
      </c>
      <c r="K26" s="6">
        <v>4.2</v>
      </c>
      <c r="L26" s="6">
        <v>4.45</v>
      </c>
      <c r="M26" s="6">
        <v>5.5</v>
      </c>
      <c r="N26" s="6">
        <v>37.54</v>
      </c>
      <c r="O26" s="6">
        <v>39.549999999999997</v>
      </c>
      <c r="P26" s="6">
        <v>41.95</v>
      </c>
      <c r="Q26" s="6">
        <v>50.5</v>
      </c>
      <c r="R26" s="5">
        <v>240.45</v>
      </c>
      <c r="S26" s="5">
        <v>246</v>
      </c>
      <c r="T26" s="6">
        <f>140/2</f>
        <v>70</v>
      </c>
      <c r="U26" s="4">
        <v>0.54100000000000004</v>
      </c>
      <c r="V26" s="4">
        <v>0.496</v>
      </c>
      <c r="W26" s="4">
        <v>0.495</v>
      </c>
      <c r="X26" s="4">
        <v>0.495</v>
      </c>
      <c r="Y26" s="4">
        <v>0.5</v>
      </c>
      <c r="Z26" s="6">
        <v>16646</v>
      </c>
      <c r="AA26" s="6">
        <v>18186</v>
      </c>
      <c r="AB26" s="6">
        <v>19200</v>
      </c>
      <c r="AC26" s="6">
        <v>20450</v>
      </c>
      <c r="AD26" s="6">
        <v>24800</v>
      </c>
      <c r="AE26" s="6"/>
    </row>
    <row r="27" spans="1:31">
      <c r="A27">
        <f t="shared" si="0"/>
        <v>17</v>
      </c>
      <c r="B27" t="s">
        <v>19</v>
      </c>
      <c r="C27" t="s">
        <v>40</v>
      </c>
      <c r="D27" s="4">
        <v>0.05</v>
      </c>
      <c r="E27" s="5">
        <v>0.55000000000000004</v>
      </c>
      <c r="F27" s="6">
        <v>1.8</v>
      </c>
      <c r="G27" s="6">
        <v>1.88</v>
      </c>
      <c r="H27" s="6">
        <v>1.96</v>
      </c>
      <c r="I27" s="6">
        <v>2.2000000000000002</v>
      </c>
      <c r="J27" s="6">
        <v>2.37</v>
      </c>
      <c r="K27" s="6">
        <v>2.5</v>
      </c>
      <c r="L27" s="6">
        <v>2.7</v>
      </c>
      <c r="M27" s="6">
        <v>3.23</v>
      </c>
      <c r="N27" s="6">
        <v>19.100000000000001</v>
      </c>
      <c r="O27" s="6">
        <v>20.100000000000001</v>
      </c>
      <c r="P27" s="6">
        <v>21.25</v>
      </c>
      <c r="Q27" s="6">
        <v>25.25</v>
      </c>
      <c r="R27" s="5">
        <v>844</v>
      </c>
      <c r="S27" s="5">
        <v>935</v>
      </c>
      <c r="T27" s="6">
        <f>90/2</f>
        <v>45</v>
      </c>
      <c r="U27" s="4">
        <v>0.436</v>
      </c>
      <c r="V27" s="4">
        <v>0.44500000000000001</v>
      </c>
      <c r="W27" s="4">
        <v>0.45</v>
      </c>
      <c r="X27" s="4">
        <v>0.44500000000000001</v>
      </c>
      <c r="Y27" s="4">
        <v>0.46</v>
      </c>
      <c r="Z27" s="6">
        <v>34091</v>
      </c>
      <c r="AA27" s="6">
        <v>36300</v>
      </c>
      <c r="AB27" s="6">
        <v>38550</v>
      </c>
      <c r="AC27" s="6">
        <v>41900</v>
      </c>
      <c r="AD27" s="6">
        <v>51300</v>
      </c>
      <c r="AE27" s="6"/>
    </row>
    <row r="28" spans="1:31">
      <c r="A28">
        <f t="shared" si="0"/>
        <v>18</v>
      </c>
      <c r="B28" t="s">
        <v>20</v>
      </c>
      <c r="C28" t="s">
        <v>41</v>
      </c>
      <c r="D28" s="4">
        <v>5.3999999999999999E-2</v>
      </c>
      <c r="E28" s="5">
        <v>0.7</v>
      </c>
      <c r="F28" s="6">
        <v>1.37</v>
      </c>
      <c r="G28" s="6">
        <v>1.39</v>
      </c>
      <c r="H28" s="6">
        <v>1.41</v>
      </c>
      <c r="I28" s="6">
        <v>1.5</v>
      </c>
      <c r="J28" s="6">
        <v>1.64</v>
      </c>
      <c r="K28" s="6">
        <v>1.72</v>
      </c>
      <c r="L28" s="6">
        <v>1.9</v>
      </c>
      <c r="M28" s="6">
        <v>2.2999999999999998</v>
      </c>
      <c r="N28" s="6">
        <v>17.61</v>
      </c>
      <c r="O28" s="6">
        <v>18.2</v>
      </c>
      <c r="P28" s="6">
        <v>18.8</v>
      </c>
      <c r="Q28" s="6">
        <v>21.75</v>
      </c>
      <c r="R28" s="5">
        <v>81.7</v>
      </c>
      <c r="S28" s="5">
        <v>85</v>
      </c>
      <c r="T28" s="6">
        <f>70/2</f>
        <v>35</v>
      </c>
      <c r="U28" s="4">
        <v>0.47599999999999998</v>
      </c>
      <c r="V28" s="4">
        <v>0.501</v>
      </c>
      <c r="W28" s="4">
        <v>0.49199999999999999</v>
      </c>
      <c r="X28" s="4">
        <v>0.49399999999999999</v>
      </c>
      <c r="Y28" s="4">
        <v>0.50700000000000001</v>
      </c>
      <c r="Z28" s="6">
        <v>2937.7</v>
      </c>
      <c r="AA28" s="6">
        <v>2874</v>
      </c>
      <c r="AB28" s="6">
        <v>3050</v>
      </c>
      <c r="AC28" s="6">
        <v>3160</v>
      </c>
      <c r="AD28" s="6">
        <v>3650</v>
      </c>
      <c r="AE28" s="6"/>
    </row>
    <row r="29" spans="1:31">
      <c r="A29">
        <f t="shared" si="0"/>
        <v>19</v>
      </c>
      <c r="B29" t="s">
        <v>21</v>
      </c>
      <c r="C29" t="s">
        <v>42</v>
      </c>
      <c r="D29" s="4">
        <v>3.5999999999999997E-2</v>
      </c>
      <c r="E29" s="5">
        <v>0.6</v>
      </c>
      <c r="F29" s="6">
        <v>0.8</v>
      </c>
      <c r="G29" s="6">
        <v>1.04</v>
      </c>
      <c r="H29" s="6">
        <v>1.1200000000000001</v>
      </c>
      <c r="I29" s="6">
        <v>1.4</v>
      </c>
      <c r="J29" s="6">
        <v>1.92</v>
      </c>
      <c r="K29" s="6">
        <v>2.0499999999999998</v>
      </c>
      <c r="L29" s="6">
        <v>2.15</v>
      </c>
      <c r="M29" s="6">
        <v>2.5</v>
      </c>
      <c r="N29" s="6">
        <v>16.25</v>
      </c>
      <c r="O29" s="6">
        <v>17</v>
      </c>
      <c r="P29" s="6">
        <v>17.75</v>
      </c>
      <c r="Q29" s="6">
        <v>20.25</v>
      </c>
      <c r="R29" s="5">
        <v>233.8</v>
      </c>
      <c r="S29" s="5">
        <v>233.8</v>
      </c>
      <c r="T29" s="6">
        <f>75/2</f>
        <v>37.5</v>
      </c>
      <c r="U29" s="4">
        <v>0.47699999999999998</v>
      </c>
      <c r="V29" s="4">
        <v>0.49</v>
      </c>
      <c r="W29" s="4">
        <v>0.46</v>
      </c>
      <c r="X29" s="4">
        <v>0.46500000000000002</v>
      </c>
      <c r="Y29" s="4">
        <v>0.48</v>
      </c>
      <c r="Z29" s="6">
        <v>7473.1</v>
      </c>
      <c r="AA29" s="6">
        <v>7764.5</v>
      </c>
      <c r="AB29" s="6">
        <v>8660</v>
      </c>
      <c r="AC29" s="6">
        <v>8930</v>
      </c>
      <c r="AD29" s="6">
        <v>9825</v>
      </c>
      <c r="AE29" s="6"/>
    </row>
    <row r="30" spans="1:31">
      <c r="A30">
        <f t="shared" si="0"/>
        <v>20</v>
      </c>
      <c r="B30" t="s">
        <v>22</v>
      </c>
      <c r="C30" t="s">
        <v>43</v>
      </c>
      <c r="D30" s="4">
        <v>4.2999999999999997E-2</v>
      </c>
      <c r="E30" s="5">
        <v>0.65</v>
      </c>
      <c r="F30" s="6">
        <v>1</v>
      </c>
      <c r="G30" s="6">
        <v>1.03</v>
      </c>
      <c r="H30" s="6">
        <v>1.06</v>
      </c>
      <c r="I30" s="6">
        <v>1.1499999999999999</v>
      </c>
      <c r="J30" s="6">
        <v>1.56</v>
      </c>
      <c r="K30" s="6">
        <v>1.75</v>
      </c>
      <c r="L30" s="6">
        <v>1.85</v>
      </c>
      <c r="M30" s="6">
        <v>2</v>
      </c>
      <c r="N30" s="6">
        <v>16.760000000000002</v>
      </c>
      <c r="O30" s="6">
        <v>17.5</v>
      </c>
      <c r="P30" s="6">
        <v>18.350000000000001</v>
      </c>
      <c r="Q30" s="6">
        <v>21.25</v>
      </c>
      <c r="R30" s="5">
        <v>482.33</v>
      </c>
      <c r="S30" s="5">
        <v>498</v>
      </c>
      <c r="T30" s="6">
        <f>50/2</f>
        <v>25</v>
      </c>
      <c r="U30" s="4">
        <v>0.47699999999999998</v>
      </c>
      <c r="V30" s="4">
        <v>0.46300000000000002</v>
      </c>
      <c r="W30" s="4">
        <v>0.48499999999999999</v>
      </c>
      <c r="X30" s="4">
        <v>0.46500000000000002</v>
      </c>
      <c r="Y30" s="4">
        <v>0.48499999999999999</v>
      </c>
      <c r="Z30" s="6">
        <v>15277</v>
      </c>
      <c r="AA30" s="6">
        <v>17452</v>
      </c>
      <c r="AB30" s="6">
        <v>17500</v>
      </c>
      <c r="AC30" s="6">
        <v>19225</v>
      </c>
      <c r="AD30" s="6">
        <v>21700</v>
      </c>
      <c r="AE30" s="6"/>
    </row>
    <row r="31" spans="1:31" ht="15.75">
      <c r="A31">
        <f t="shared" si="0"/>
        <v>21</v>
      </c>
      <c r="B31" s="13" t="s">
        <v>88</v>
      </c>
      <c r="C31" s="13"/>
      <c r="D31" s="12">
        <f>AVERAGE(D11:D30)</f>
        <v>4.5400000000000017E-2</v>
      </c>
      <c r="E31" s="14">
        <f>AVERAGE(E11:E30)</f>
        <v>0.6875</v>
      </c>
      <c r="F31" s="15">
        <f>AVERAGE(F11:F30)</f>
        <v>1.595</v>
      </c>
      <c r="G31" s="15">
        <f t="shared" ref="G31:Q31" si="1">AVERAGE(G11:G30)</f>
        <v>1.6680000000000004</v>
      </c>
      <c r="H31" s="15">
        <f t="shared" si="1"/>
        <v>1.7239999999999998</v>
      </c>
      <c r="I31" s="15">
        <f t="shared" si="1"/>
        <v>1.9135000000000002</v>
      </c>
      <c r="J31" s="15">
        <f t="shared" si="1"/>
        <v>2.7510000000000003</v>
      </c>
      <c r="K31" s="15">
        <f t="shared" si="1"/>
        <v>2.7960000000000003</v>
      </c>
      <c r="L31" s="15">
        <f t="shared" si="1"/>
        <v>2.9700000000000006</v>
      </c>
      <c r="M31" s="15">
        <f t="shared" si="1"/>
        <v>3.3864999999999994</v>
      </c>
      <c r="N31" s="15">
        <f t="shared" si="1"/>
        <v>26.472000000000001</v>
      </c>
      <c r="O31" s="15">
        <f t="shared" si="1"/>
        <v>27.610000000000003</v>
      </c>
      <c r="P31" s="15">
        <f t="shared" si="1"/>
        <v>28.839999999999996</v>
      </c>
      <c r="Q31" s="15">
        <f t="shared" si="1"/>
        <v>33.097500000000004</v>
      </c>
      <c r="R31" s="14">
        <f t="shared" ref="R31:Y31" si="2">AVERAGE(R11:R30)</f>
        <v>279.66300000000001</v>
      </c>
      <c r="S31" s="14">
        <f t="shared" si="2"/>
        <v>290.36799999999999</v>
      </c>
      <c r="T31" s="15">
        <f t="shared" si="2"/>
        <v>44.3</v>
      </c>
      <c r="U31" s="12">
        <f t="shared" si="2"/>
        <v>0.48335000000000006</v>
      </c>
      <c r="V31" s="12">
        <f t="shared" si="2"/>
        <v>0.48449999999999999</v>
      </c>
      <c r="W31" s="12">
        <f t="shared" si="2"/>
        <v>0.48909999999999998</v>
      </c>
      <c r="X31" s="12">
        <f t="shared" si="2"/>
        <v>0.49195</v>
      </c>
      <c r="Y31" s="12">
        <f t="shared" si="2"/>
        <v>0.49159999999999993</v>
      </c>
      <c r="Z31" s="6"/>
      <c r="AA31" s="6"/>
      <c r="AB31" s="6"/>
      <c r="AC31" s="6"/>
      <c r="AD31" s="6"/>
      <c r="AE31" s="6"/>
    </row>
    <row r="32" spans="1:31">
      <c r="A32">
        <f t="shared" si="0"/>
        <v>22</v>
      </c>
      <c r="D32" s="4"/>
      <c r="E32" s="5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5"/>
      <c r="S32" s="5"/>
      <c r="T32" s="6"/>
      <c r="U32" s="4"/>
      <c r="V32" s="4"/>
      <c r="W32" s="4"/>
      <c r="X32" s="4"/>
      <c r="Y32" s="4"/>
      <c r="Z32" s="6"/>
      <c r="AA32" s="6"/>
      <c r="AB32" s="6"/>
      <c r="AC32" s="6"/>
      <c r="AD32" s="6"/>
      <c r="AE32" s="6"/>
    </row>
    <row r="33" spans="1:31">
      <c r="A33">
        <f t="shared" si="0"/>
        <v>23</v>
      </c>
      <c r="D33" s="4"/>
      <c r="E33" s="5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5"/>
      <c r="S33" s="5"/>
      <c r="T33" s="6"/>
      <c r="U33" s="4"/>
      <c r="V33" s="4"/>
      <c r="W33" s="4"/>
      <c r="X33" s="4"/>
      <c r="Y33" s="4"/>
      <c r="Z33" s="6"/>
      <c r="AA33" s="6"/>
      <c r="AB33" s="9"/>
      <c r="AC33" s="6"/>
      <c r="AD33" s="6"/>
      <c r="AE33" s="6"/>
    </row>
    <row r="34" spans="1:31">
      <c r="A34">
        <f t="shared" si="0"/>
        <v>24</v>
      </c>
      <c r="D34" s="4"/>
      <c r="E34" s="5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5"/>
      <c r="S34" s="5"/>
      <c r="T34" s="6"/>
      <c r="U34" s="4"/>
      <c r="V34" s="4"/>
      <c r="W34" s="4"/>
      <c r="X34" s="4"/>
      <c r="Y34" s="4"/>
      <c r="Z34" s="6"/>
      <c r="AA34" s="6"/>
      <c r="AB34" s="6"/>
      <c r="AC34" s="6"/>
      <c r="AD34" s="6"/>
      <c r="AE34" s="6"/>
    </row>
    <row r="35" spans="1:31" ht="39">
      <c r="A35" s="2" t="s">
        <v>0</v>
      </c>
      <c r="B35" s="2" t="s">
        <v>1</v>
      </c>
      <c r="C35" s="2" t="s">
        <v>2</v>
      </c>
      <c r="D35" s="7" t="s">
        <v>66</v>
      </c>
      <c r="E35" s="8" t="s">
        <v>67</v>
      </c>
      <c r="F35" s="9" t="s">
        <v>68</v>
      </c>
      <c r="G35" s="9" t="s">
        <v>69</v>
      </c>
      <c r="H35" s="9" t="s">
        <v>70</v>
      </c>
      <c r="I35" s="9" t="s">
        <v>71</v>
      </c>
      <c r="J35" s="9" t="s">
        <v>72</v>
      </c>
      <c r="K35" s="9" t="s">
        <v>73</v>
      </c>
      <c r="L35" s="9" t="s">
        <v>74</v>
      </c>
      <c r="M35" s="9" t="s">
        <v>75</v>
      </c>
      <c r="N35" s="9" t="s">
        <v>76</v>
      </c>
      <c r="O35" s="9" t="s">
        <v>77</v>
      </c>
      <c r="P35" s="9" t="s">
        <v>79</v>
      </c>
      <c r="Q35" s="9" t="s">
        <v>78</v>
      </c>
      <c r="R35" s="9" t="s">
        <v>80</v>
      </c>
      <c r="S35" s="9" t="s">
        <v>81</v>
      </c>
      <c r="T35" s="9" t="s">
        <v>82</v>
      </c>
      <c r="U35" s="7" t="s">
        <v>83</v>
      </c>
      <c r="V35" s="7" t="s">
        <v>84</v>
      </c>
      <c r="W35" s="7" t="s">
        <v>85</v>
      </c>
      <c r="X35" s="7" t="s">
        <v>86</v>
      </c>
      <c r="Y35" s="7" t="s">
        <v>87</v>
      </c>
      <c r="Z35" s="9" t="s">
        <v>104</v>
      </c>
      <c r="AA35" s="9" t="s">
        <v>105</v>
      </c>
      <c r="AB35" s="9" t="s">
        <v>106</v>
      </c>
      <c r="AC35" s="9" t="s">
        <v>107</v>
      </c>
      <c r="AD35" s="9" t="s">
        <v>108</v>
      </c>
      <c r="AE35" s="6"/>
    </row>
    <row r="36" spans="1:31">
      <c r="A36">
        <v>1</v>
      </c>
      <c r="B36" t="s">
        <v>3</v>
      </c>
      <c r="C36" t="s">
        <v>24</v>
      </c>
      <c r="D36" s="10">
        <v>0.44500000000000001</v>
      </c>
      <c r="E36" s="10">
        <f>4*D36</f>
        <v>1.78</v>
      </c>
      <c r="F36" s="10">
        <f ca="1">'DJL-4'!R12</f>
        <v>39.348333333333336</v>
      </c>
      <c r="G36" s="4"/>
      <c r="H36" s="4"/>
      <c r="I36" s="4"/>
      <c r="J36" s="4">
        <v>3.5000000000000003E-2</v>
      </c>
      <c r="K36" s="4">
        <v>0.17499999999999999</v>
      </c>
      <c r="L36" s="4">
        <v>0.05</v>
      </c>
      <c r="M36" s="4">
        <v>4.4999999999999998E-2</v>
      </c>
      <c r="N36" s="4">
        <v>0.02</v>
      </c>
      <c r="O36" s="4">
        <v>0.03</v>
      </c>
      <c r="P36" s="4">
        <f>(J11-F11)/J11</f>
        <v>0.19634703196347031</v>
      </c>
      <c r="Q36" s="4">
        <f t="shared" ref="Q36:S51" si="3">(K11-G11)/K11</f>
        <v>0.2734693877551021</v>
      </c>
      <c r="R36" s="4">
        <f t="shared" si="3"/>
        <v>0.29411764705882348</v>
      </c>
      <c r="S36" s="4">
        <f t="shared" si="3"/>
        <v>0.35000000000000003</v>
      </c>
      <c r="T36" s="4">
        <f>J11/N11</f>
        <v>8.0337490829053546E-2</v>
      </c>
      <c r="U36" s="4">
        <f t="shared" ref="U36:W51" si="4">K11/O11</f>
        <v>8.7971274685816878E-2</v>
      </c>
      <c r="V36" s="4">
        <f t="shared" si="4"/>
        <v>8.9316987740805598E-2</v>
      </c>
      <c r="W36" s="4">
        <f t="shared" si="4"/>
        <v>9.6000000000000002E-2</v>
      </c>
      <c r="X36" s="4">
        <f>AVERAGE(P36:S36)</f>
        <v>0.27848351669434901</v>
      </c>
      <c r="Y36" s="4">
        <f>AVERAGE(T36:W36)</f>
        <v>8.8406438313919006E-2</v>
      </c>
      <c r="Z36" s="6">
        <f>Z11*U11</f>
        <v>929.6715999999999</v>
      </c>
      <c r="AA36" s="6">
        <f>AA11*V11</f>
        <v>975.16079999999999</v>
      </c>
      <c r="AB36" s="6">
        <f>AB11*W11</f>
        <v>1021.8750000000001</v>
      </c>
      <c r="AC36" s="6">
        <f>AC11*X11</f>
        <v>1053.95</v>
      </c>
      <c r="AD36" s="6">
        <f>AD11*Y11</f>
        <v>1204.0000000000002</v>
      </c>
      <c r="AE36" s="6"/>
    </row>
    <row r="37" spans="1:31">
      <c r="A37">
        <f>A36+1</f>
        <v>2</v>
      </c>
      <c r="B37" t="s">
        <v>4</v>
      </c>
      <c r="C37" t="s">
        <v>25</v>
      </c>
      <c r="D37" s="10">
        <v>0.42499999999999999</v>
      </c>
      <c r="E37" s="10">
        <f t="shared" ref="E37:E55" si="5">4*D37</f>
        <v>1.7</v>
      </c>
      <c r="F37" s="10">
        <f ca="1">'DJL-4'!R13</f>
        <v>39.128333333333337</v>
      </c>
      <c r="G37" s="4">
        <v>0.03</v>
      </c>
      <c r="H37" s="4"/>
      <c r="I37" s="4">
        <v>0.01</v>
      </c>
      <c r="J37" s="4">
        <v>0.09</v>
      </c>
      <c r="K37" s="4">
        <v>5.0000000000000001E-3</v>
      </c>
      <c r="L37" s="4">
        <v>3.5000000000000003E-2</v>
      </c>
      <c r="M37" s="4">
        <v>7.0000000000000007E-2</v>
      </c>
      <c r="N37" s="4">
        <v>0.05</v>
      </c>
      <c r="O37" s="4">
        <v>0.03</v>
      </c>
      <c r="P37" s="4">
        <f t="shared" ref="P37:P55" si="6">(J12-F12)/J12</f>
        <v>0.42545454545454542</v>
      </c>
      <c r="Q37" s="4">
        <f t="shared" si="3"/>
        <v>0.41379310344827586</v>
      </c>
      <c r="R37" s="4">
        <f t="shared" si="3"/>
        <v>0.4163934426229508</v>
      </c>
      <c r="S37" s="4">
        <f t="shared" si="3"/>
        <v>0.44444444444444448</v>
      </c>
      <c r="T37" s="4">
        <f t="shared" ref="T37:T55" si="7">J12/N12</f>
        <v>0.10540436949022614</v>
      </c>
      <c r="U37" s="4">
        <f t="shared" si="4"/>
        <v>0.11005692599620492</v>
      </c>
      <c r="V37" s="4">
        <f t="shared" si="4"/>
        <v>0.1111111111111111</v>
      </c>
      <c r="W37" s="4">
        <f t="shared" si="4"/>
        <v>0.11764705882352941</v>
      </c>
      <c r="X37" s="4">
        <f t="shared" ref="X37:X55" si="8">AVERAGE(P37:S37)</f>
        <v>0.42502138399255412</v>
      </c>
      <c r="Y37" s="4">
        <f t="shared" ref="Y37:Y55" si="9">AVERAGE(T37:W37)</f>
        <v>0.1110548663552679</v>
      </c>
      <c r="Z37" s="6">
        <f t="shared" ref="Z37:AD38" si="10">Z12*U12</f>
        <v>2776.576</v>
      </c>
      <c r="AA37" s="6">
        <f t="shared" si="10"/>
        <v>2891.2950000000001</v>
      </c>
      <c r="AB37" s="6">
        <f t="shared" si="10"/>
        <v>2942.7750000000001</v>
      </c>
      <c r="AC37" s="6">
        <f t="shared" si="10"/>
        <v>3115.85</v>
      </c>
      <c r="AD37" s="6">
        <f t="shared" si="10"/>
        <v>3550.9250000000002</v>
      </c>
      <c r="AE37" s="6"/>
    </row>
    <row r="38" spans="1:31">
      <c r="A38">
        <f t="shared" si="0"/>
        <v>3</v>
      </c>
      <c r="B38" t="s">
        <v>5</v>
      </c>
      <c r="C38" t="s">
        <v>27</v>
      </c>
      <c r="D38" s="10">
        <v>0.36499999999999999</v>
      </c>
      <c r="E38" s="10">
        <f t="shared" si="5"/>
        <v>1.46</v>
      </c>
      <c r="F38" s="10">
        <f ca="1">'DJL-4'!R14</f>
        <v>33.569999999999993</v>
      </c>
      <c r="G38" s="4"/>
      <c r="H38" s="4">
        <v>0.03</v>
      </c>
      <c r="I38" s="4">
        <v>0.1</v>
      </c>
      <c r="J38" s="4"/>
      <c r="K38" s="4">
        <v>2.5000000000000001E-2</v>
      </c>
      <c r="L38" s="4">
        <v>4.4999999999999998E-2</v>
      </c>
      <c r="M38" s="4">
        <v>0.105</v>
      </c>
      <c r="N38" s="4">
        <v>1.4999999999999999E-2</v>
      </c>
      <c r="O38" s="4">
        <v>2.5000000000000001E-2</v>
      </c>
      <c r="P38" s="4">
        <f t="shared" si="6"/>
        <v>0.13253012048192769</v>
      </c>
      <c r="Q38" s="4">
        <f t="shared" si="3"/>
        <v>0.27</v>
      </c>
      <c r="R38" s="4">
        <f t="shared" si="3"/>
        <v>0.31162790697674414</v>
      </c>
      <c r="S38" s="4">
        <f t="shared" si="3"/>
        <v>0.38</v>
      </c>
      <c r="T38" s="4">
        <f t="shared" si="7"/>
        <v>5.9243397573162028E-2</v>
      </c>
      <c r="U38" s="4">
        <f t="shared" si="4"/>
        <v>6.9930069930069921E-2</v>
      </c>
      <c r="V38" s="4">
        <f t="shared" si="4"/>
        <v>7.3504273504273507E-2</v>
      </c>
      <c r="W38" s="4">
        <f t="shared" si="4"/>
        <v>7.8125E-2</v>
      </c>
      <c r="X38" s="4">
        <f t="shared" si="8"/>
        <v>0.27353950686466799</v>
      </c>
      <c r="Y38" s="4">
        <f t="shared" si="9"/>
        <v>7.0200685251876366E-2</v>
      </c>
      <c r="Z38" s="6">
        <f t="shared" ref="Z38:AB40" si="11">Z13*U13</f>
        <v>1083.9612</v>
      </c>
      <c r="AA38" s="6">
        <f t="shared" si="11"/>
        <v>1099.7103</v>
      </c>
      <c r="AB38" s="6">
        <f t="shared" si="11"/>
        <v>1257.45</v>
      </c>
      <c r="AC38" s="6">
        <f t="shared" si="10"/>
        <v>1289.75</v>
      </c>
      <c r="AD38" s="6">
        <f>AD13*Y13</f>
        <v>1440.75</v>
      </c>
      <c r="AE38" s="6"/>
    </row>
    <row r="39" spans="1:31">
      <c r="A39">
        <f t="shared" si="0"/>
        <v>4</v>
      </c>
      <c r="B39" t="s">
        <v>6</v>
      </c>
      <c r="C39" t="s">
        <v>26</v>
      </c>
      <c r="D39" s="10">
        <v>0.33300000000000002</v>
      </c>
      <c r="E39" s="10">
        <f t="shared" si="5"/>
        <v>1.3320000000000001</v>
      </c>
      <c r="F39" s="10">
        <f ca="1">'DJL-4'!R15</f>
        <v>28.453333333333333</v>
      </c>
      <c r="G39" s="4">
        <v>0.05</v>
      </c>
      <c r="H39" s="4">
        <v>0.02</v>
      </c>
      <c r="I39" s="4">
        <v>1.4999999999999999E-2</v>
      </c>
      <c r="J39" s="4">
        <v>0.115</v>
      </c>
      <c r="K39" s="4">
        <v>0.04</v>
      </c>
      <c r="L39" s="4">
        <v>3.5000000000000003E-2</v>
      </c>
      <c r="M39" s="4">
        <v>6.5000000000000002E-2</v>
      </c>
      <c r="N39" s="4">
        <v>5.5E-2</v>
      </c>
      <c r="O39" s="4">
        <v>7.0000000000000007E-2</v>
      </c>
      <c r="P39" s="4">
        <f t="shared" si="6"/>
        <v>0.51600000000000001</v>
      </c>
      <c r="Q39" s="4">
        <f t="shared" si="3"/>
        <v>0.48846153846153845</v>
      </c>
      <c r="R39" s="4">
        <f t="shared" si="3"/>
        <v>0.49090909090909096</v>
      </c>
      <c r="S39" s="4">
        <f t="shared" si="3"/>
        <v>0.5</v>
      </c>
      <c r="T39" s="4">
        <f t="shared" si="7"/>
        <v>0.23992322456813819</v>
      </c>
      <c r="U39" s="4">
        <f t="shared" si="4"/>
        <v>0.23423423423423426</v>
      </c>
      <c r="V39" s="4">
        <f t="shared" si="4"/>
        <v>0.22821576763485477</v>
      </c>
      <c r="W39" s="4">
        <f t="shared" si="4"/>
        <v>0.23021582733812951</v>
      </c>
      <c r="X39" s="4">
        <f t="shared" si="8"/>
        <v>0.49884265734265737</v>
      </c>
      <c r="Y39" s="4">
        <f t="shared" si="9"/>
        <v>0.23314726344383918</v>
      </c>
      <c r="Z39" s="6">
        <f t="shared" si="11"/>
        <v>1100.4147</v>
      </c>
      <c r="AA39" s="6">
        <f t="shared" si="11"/>
        <v>1217.9160000000002</v>
      </c>
      <c r="AB39" s="6">
        <f t="shared" si="11"/>
        <v>1306.25</v>
      </c>
      <c r="AC39" s="6">
        <f>AC14*X14</f>
        <v>1364.25</v>
      </c>
      <c r="AD39" s="6">
        <f>AD14*Y14</f>
        <v>1550</v>
      </c>
      <c r="AE39" s="6"/>
    </row>
    <row r="40" spans="1:31">
      <c r="A40">
        <f t="shared" si="0"/>
        <v>5</v>
      </c>
      <c r="B40" t="s">
        <v>7</v>
      </c>
      <c r="C40" t="s">
        <v>28</v>
      </c>
      <c r="D40" s="10">
        <v>0.56000000000000005</v>
      </c>
      <c r="E40" s="10">
        <f t="shared" si="5"/>
        <v>2.2400000000000002</v>
      </c>
      <c r="F40" s="10">
        <f ca="1">'DJL-4'!R16</f>
        <v>49.281666666666666</v>
      </c>
      <c r="G40" s="4"/>
      <c r="H40" s="4">
        <v>5.0000000000000001E-3</v>
      </c>
      <c r="I40" s="4">
        <v>3.5000000000000003E-2</v>
      </c>
      <c r="J40" s="4"/>
      <c r="K40" s="4">
        <v>5.0000000000000001E-3</v>
      </c>
      <c r="L40" s="4">
        <v>0.04</v>
      </c>
      <c r="M40" s="4">
        <v>5.5E-2</v>
      </c>
      <c r="N40" s="4">
        <v>3.5000000000000003E-2</v>
      </c>
      <c r="O40" s="4">
        <v>3.5000000000000003E-2</v>
      </c>
      <c r="P40" s="4">
        <f t="shared" si="6"/>
        <v>0.41711229946524064</v>
      </c>
      <c r="Q40" s="4">
        <f t="shared" si="3"/>
        <v>0.35211267605633806</v>
      </c>
      <c r="R40" s="4">
        <f t="shared" si="3"/>
        <v>0.36000000000000004</v>
      </c>
      <c r="S40" s="4">
        <f t="shared" si="3"/>
        <v>0.36470588235294116</v>
      </c>
      <c r="T40" s="4">
        <f t="shared" si="7"/>
        <v>9.4563843236409623E-2</v>
      </c>
      <c r="U40" s="4">
        <f t="shared" si="4"/>
        <v>8.7009803921568624E-2</v>
      </c>
      <c r="V40" s="4">
        <f t="shared" si="4"/>
        <v>8.8967971530249115E-2</v>
      </c>
      <c r="W40" s="4">
        <f t="shared" si="4"/>
        <v>9.1397849462365593E-2</v>
      </c>
      <c r="X40" s="4">
        <f t="shared" si="8"/>
        <v>0.37348271446863002</v>
      </c>
      <c r="Y40" s="4">
        <f t="shared" si="9"/>
        <v>9.0484867037648242E-2</v>
      </c>
      <c r="Z40" s="6">
        <f t="shared" si="11"/>
        <v>6278.08</v>
      </c>
      <c r="AA40" s="6">
        <f t="shared" si="11"/>
        <v>6725.9569999999994</v>
      </c>
      <c r="AB40" s="6">
        <f t="shared" si="11"/>
        <v>6994.75</v>
      </c>
      <c r="AC40" s="6">
        <f>AC15*X15</f>
        <v>7276.5</v>
      </c>
      <c r="AD40" s="6">
        <f>AD15*Y15</f>
        <v>8217.5</v>
      </c>
      <c r="AE40" s="6"/>
    </row>
    <row r="41" spans="1:31">
      <c r="A41">
        <f t="shared" si="0"/>
        <v>6</v>
      </c>
      <c r="B41" t="s">
        <v>8</v>
      </c>
      <c r="C41" t="s">
        <v>29</v>
      </c>
      <c r="D41" s="10">
        <v>0.245</v>
      </c>
      <c r="E41" s="10">
        <f t="shared" si="5"/>
        <v>0.98</v>
      </c>
      <c r="F41" s="10">
        <f ca="1">'DJL-4'!R17</f>
        <v>18.353333333333335</v>
      </c>
      <c r="G41" s="4"/>
      <c r="H41" s="4"/>
      <c r="I41" s="4"/>
      <c r="J41" s="4"/>
      <c r="K41" s="4"/>
      <c r="L41" s="4"/>
      <c r="M41" s="4">
        <v>0.05</v>
      </c>
      <c r="N41" s="4">
        <v>2.5000000000000001E-2</v>
      </c>
      <c r="O41" s="4">
        <v>1.4999999999999999E-2</v>
      </c>
      <c r="P41" s="4">
        <f t="shared" si="6"/>
        <v>0.2761194029850747</v>
      </c>
      <c r="Q41" s="4">
        <f t="shared" si="3"/>
        <v>0.2384615384615385</v>
      </c>
      <c r="R41" s="4">
        <f t="shared" si="3"/>
        <v>0.27857142857142853</v>
      </c>
      <c r="S41" s="4">
        <f t="shared" si="3"/>
        <v>0.30967741935483867</v>
      </c>
      <c r="T41" s="4">
        <f t="shared" si="7"/>
        <v>8.0722891566265054E-2</v>
      </c>
      <c r="U41" s="4">
        <f t="shared" si="4"/>
        <v>7.6923076923076927E-2</v>
      </c>
      <c r="V41" s="4">
        <f t="shared" si="4"/>
        <v>8.0924855491329467E-2</v>
      </c>
      <c r="W41" s="4">
        <f t="shared" si="4"/>
        <v>8.3783783783783788E-2</v>
      </c>
      <c r="X41" s="4">
        <f t="shared" si="8"/>
        <v>0.27570744734322006</v>
      </c>
      <c r="Y41" s="4">
        <f t="shared" si="9"/>
        <v>8.0588651941113809E-2</v>
      </c>
      <c r="Z41" s="6">
        <f t="shared" ref="Z41:AD42" si="12">Z16*U16</f>
        <v>21733.361999999997</v>
      </c>
      <c r="AA41" s="6">
        <f t="shared" si="12"/>
        <v>22000</v>
      </c>
      <c r="AB41" s="6">
        <f t="shared" si="12"/>
        <v>22453.75</v>
      </c>
      <c r="AC41" s="6">
        <f t="shared" si="12"/>
        <v>22962.25</v>
      </c>
      <c r="AD41" s="6">
        <f t="shared" si="12"/>
        <v>24783.5</v>
      </c>
      <c r="AE41" s="6"/>
    </row>
    <row r="42" spans="1:31">
      <c r="A42">
        <f t="shared" si="0"/>
        <v>7</v>
      </c>
      <c r="B42" t="s">
        <v>9</v>
      </c>
      <c r="C42" t="s">
        <v>30</v>
      </c>
      <c r="D42" s="10">
        <v>0.32</v>
      </c>
      <c r="E42" s="10">
        <f t="shared" si="5"/>
        <v>1.28</v>
      </c>
      <c r="F42" s="10">
        <f ca="1">'DJL-4'!R18</f>
        <v>37.925000000000004</v>
      </c>
      <c r="G42" s="4"/>
      <c r="H42" s="4">
        <v>2.5000000000000001E-2</v>
      </c>
      <c r="I42" s="4">
        <v>9.5000000000000001E-2</v>
      </c>
      <c r="J42" s="4">
        <v>0.1</v>
      </c>
      <c r="K42" s="4">
        <v>0.155</v>
      </c>
      <c r="L42" s="4">
        <v>0.105</v>
      </c>
      <c r="M42" s="4"/>
      <c r="N42" s="4">
        <v>0.02</v>
      </c>
      <c r="O42" s="4">
        <v>0.05</v>
      </c>
      <c r="P42" s="4">
        <f t="shared" si="6"/>
        <v>0.62089552238805967</v>
      </c>
      <c r="Q42" s="4">
        <f t="shared" si="3"/>
        <v>0.54736842105263162</v>
      </c>
      <c r="R42" s="4">
        <f t="shared" si="3"/>
        <v>0.55593220338983051</v>
      </c>
      <c r="S42" s="4">
        <f t="shared" si="3"/>
        <v>0.56923076923076921</v>
      </c>
      <c r="T42" s="4">
        <f t="shared" si="7"/>
        <v>0.10326757090012331</v>
      </c>
      <c r="U42" s="4">
        <f t="shared" si="4"/>
        <v>8.3946980854197342E-2</v>
      </c>
      <c r="V42" s="4">
        <f t="shared" si="4"/>
        <v>8.2981715893108307E-2</v>
      </c>
      <c r="W42" s="4">
        <f t="shared" si="4"/>
        <v>7.9754601226993863E-2</v>
      </c>
      <c r="X42" s="4">
        <f t="shared" si="8"/>
        <v>0.57335672901532275</v>
      </c>
      <c r="Y42" s="4">
        <f t="shared" si="9"/>
        <v>8.7487717218605709E-2</v>
      </c>
      <c r="Z42" s="6">
        <f t="shared" ref="Z42:AB43" si="13">Z17*U17</f>
        <v>9851.0249999999996</v>
      </c>
      <c r="AA42" s="6">
        <f t="shared" si="13"/>
        <v>10570.423000000001</v>
      </c>
      <c r="AB42" s="6">
        <f t="shared" si="13"/>
        <v>11091.625</v>
      </c>
      <c r="AC42" s="6">
        <f t="shared" si="12"/>
        <v>11514.375</v>
      </c>
      <c r="AD42" s="6">
        <f>AD17*Y17</f>
        <v>13267.5</v>
      </c>
      <c r="AE42" s="6"/>
    </row>
    <row r="43" spans="1:31">
      <c r="A43">
        <f t="shared" si="0"/>
        <v>8</v>
      </c>
      <c r="B43" t="s">
        <v>10</v>
      </c>
      <c r="C43" t="s">
        <v>31</v>
      </c>
      <c r="D43" s="10">
        <v>0.32</v>
      </c>
      <c r="E43" s="10">
        <f t="shared" si="5"/>
        <v>1.28</v>
      </c>
      <c r="F43" s="10">
        <f ca="1">'DJL-4'!R19</f>
        <v>21.811666666666664</v>
      </c>
      <c r="G43" s="4"/>
      <c r="H43" s="4"/>
      <c r="I43" s="4">
        <v>1.4999999999999999E-2</v>
      </c>
      <c r="J43" s="4">
        <v>0.03</v>
      </c>
      <c r="K43" s="4"/>
      <c r="L43" s="4">
        <v>0.01</v>
      </c>
      <c r="M43" s="4">
        <v>7.0000000000000007E-2</v>
      </c>
      <c r="N43" s="4">
        <v>0.01</v>
      </c>
      <c r="O43" s="4">
        <v>0.02</v>
      </c>
      <c r="P43" s="4">
        <f t="shared" si="6"/>
        <v>-9.4017094017094099E-2</v>
      </c>
      <c r="Q43" s="4">
        <f t="shared" si="3"/>
        <v>5.1851851851851892E-2</v>
      </c>
      <c r="R43" s="4">
        <f t="shared" si="3"/>
        <v>0.11724137931034478</v>
      </c>
      <c r="S43" s="4">
        <f t="shared" si="3"/>
        <v>0.22857142857142851</v>
      </c>
      <c r="T43" s="4">
        <f t="shared" si="7"/>
        <v>7.3957016434892539E-2</v>
      </c>
      <c r="U43" s="4">
        <f t="shared" si="4"/>
        <v>8.4639498432601892E-2</v>
      </c>
      <c r="V43" s="4">
        <f t="shared" si="4"/>
        <v>8.978328173374614E-2</v>
      </c>
      <c r="W43" s="4">
        <f t="shared" si="4"/>
        <v>0.1</v>
      </c>
      <c r="X43" s="4">
        <f t="shared" si="8"/>
        <v>7.5911891429132766E-2</v>
      </c>
      <c r="Y43" s="4">
        <f t="shared" si="9"/>
        <v>8.7094949150310144E-2</v>
      </c>
      <c r="Z43" s="6">
        <f t="shared" si="13"/>
        <v>600.30520000000001</v>
      </c>
      <c r="AA43" s="6">
        <f t="shared" si="13"/>
        <v>657.79089999999997</v>
      </c>
      <c r="AB43" s="6">
        <f t="shared" si="13"/>
        <v>666.4</v>
      </c>
      <c r="AC43" s="6">
        <f>AC18*X18</f>
        <v>680.40000000000009</v>
      </c>
      <c r="AD43" s="6">
        <f>AD18*Y18</f>
        <v>741</v>
      </c>
      <c r="AE43" s="6"/>
    </row>
    <row r="44" spans="1:31">
      <c r="A44">
        <f t="shared" si="0"/>
        <v>9</v>
      </c>
      <c r="B44" t="s">
        <v>11</v>
      </c>
      <c r="C44" t="s">
        <v>32</v>
      </c>
      <c r="D44" s="10">
        <v>0.83</v>
      </c>
      <c r="E44" s="10">
        <f t="shared" si="5"/>
        <v>3.32</v>
      </c>
      <c r="F44" s="10">
        <f ca="1">'DJL-4'!R20</f>
        <v>67.475000000000009</v>
      </c>
      <c r="G44" s="4">
        <v>0.1</v>
      </c>
      <c r="H44" s="4">
        <v>0.09</v>
      </c>
      <c r="I44" s="4">
        <v>0.04</v>
      </c>
      <c r="J44" s="4">
        <v>0.1</v>
      </c>
      <c r="K44" s="4">
        <v>0.105</v>
      </c>
      <c r="L44" s="4">
        <v>0.04</v>
      </c>
      <c r="M44" s="4">
        <v>0.01</v>
      </c>
      <c r="N44" s="4">
        <v>0.03</v>
      </c>
      <c r="O44" s="4">
        <v>0.06</v>
      </c>
      <c r="P44" s="4">
        <f t="shared" si="6"/>
        <v>0.51351351351351349</v>
      </c>
      <c r="Q44" s="4">
        <f t="shared" si="3"/>
        <v>0.48923076923076925</v>
      </c>
      <c r="R44" s="4">
        <f t="shared" si="3"/>
        <v>0.48872180451127822</v>
      </c>
      <c r="S44" s="4">
        <f t="shared" si="3"/>
        <v>0.45185185185185184</v>
      </c>
      <c r="T44" s="4">
        <f t="shared" si="7"/>
        <v>0.14012202819272038</v>
      </c>
      <c r="U44" s="4">
        <f t="shared" si="4"/>
        <v>0.12807881773399016</v>
      </c>
      <c r="V44" s="4">
        <f t="shared" si="4"/>
        <v>0.12464854732895971</v>
      </c>
      <c r="W44" s="4">
        <f t="shared" si="4"/>
        <v>0.10588235294117647</v>
      </c>
      <c r="X44" s="4">
        <f t="shared" si="8"/>
        <v>0.48582948477685317</v>
      </c>
      <c r="Y44" s="4">
        <f t="shared" si="9"/>
        <v>0.12468293654921168</v>
      </c>
      <c r="Z44" s="6">
        <f t="shared" ref="Z44:AD45" si="14">Z19*U19</f>
        <v>8613.5349999999999</v>
      </c>
      <c r="AA44" s="6">
        <f t="shared" si="14"/>
        <v>8489.8860000000004</v>
      </c>
      <c r="AB44" s="6">
        <f t="shared" si="14"/>
        <v>9031.25</v>
      </c>
      <c r="AC44" s="6">
        <f t="shared" si="14"/>
        <v>9219</v>
      </c>
      <c r="AD44" s="6">
        <f t="shared" si="14"/>
        <v>10962</v>
      </c>
      <c r="AE44" s="6"/>
    </row>
    <row r="45" spans="1:31">
      <c r="A45">
        <f t="shared" si="0"/>
        <v>10</v>
      </c>
      <c r="B45" t="s">
        <v>12</v>
      </c>
      <c r="C45" t="s">
        <v>33</v>
      </c>
      <c r="D45" s="10">
        <v>0.3</v>
      </c>
      <c r="E45" s="10">
        <f t="shared" si="5"/>
        <v>1.2</v>
      </c>
      <c r="F45" s="10">
        <f ca="1">'DJL-4'!R21</f>
        <v>38.408333333333339</v>
      </c>
      <c r="G45" s="4"/>
      <c r="H45" s="4"/>
      <c r="I45" s="4">
        <v>3.5000000000000003E-2</v>
      </c>
      <c r="J45" s="4">
        <v>0.11</v>
      </c>
      <c r="K45" s="4"/>
      <c r="L45" s="4">
        <v>4.4999999999999998E-2</v>
      </c>
      <c r="M45" s="4">
        <v>0.04</v>
      </c>
      <c r="N45" s="4">
        <v>0.04</v>
      </c>
      <c r="O45" s="4">
        <v>0.05</v>
      </c>
      <c r="P45" s="4">
        <f t="shared" si="6"/>
        <v>0.59322033898305093</v>
      </c>
      <c r="Q45" s="4">
        <f t="shared" si="3"/>
        <v>0.57894736842105265</v>
      </c>
      <c r="R45" s="4">
        <f t="shared" si="3"/>
        <v>0.59322033898305093</v>
      </c>
      <c r="S45" s="4">
        <f t="shared" si="3"/>
        <v>0.53846153846153844</v>
      </c>
      <c r="T45" s="4">
        <f t="shared" si="7"/>
        <v>9.5130603031280236E-2</v>
      </c>
      <c r="U45" s="4">
        <f t="shared" si="4"/>
        <v>8.7692307692307694E-2</v>
      </c>
      <c r="V45" s="4">
        <f t="shared" si="4"/>
        <v>8.7667161961367021E-2</v>
      </c>
      <c r="W45" s="4">
        <f t="shared" si="4"/>
        <v>8.2908163265306117E-2</v>
      </c>
      <c r="X45" s="4">
        <f t="shared" si="8"/>
        <v>0.57596239621217327</v>
      </c>
      <c r="Y45" s="4">
        <f t="shared" si="9"/>
        <v>8.8349558987565274E-2</v>
      </c>
      <c r="Z45" s="6">
        <f>Z20*U20</f>
        <v>1397.9358</v>
      </c>
      <c r="AA45" s="6">
        <f>AA20*V20</f>
        <v>1531.3428000000001</v>
      </c>
      <c r="AB45" s="6">
        <f>AB20*W20</f>
        <v>1613.8500000000001</v>
      </c>
      <c r="AC45" s="6">
        <f t="shared" si="14"/>
        <v>1696</v>
      </c>
      <c r="AD45" s="6">
        <f>AD20*Y20</f>
        <v>1989</v>
      </c>
      <c r="AE45" s="6"/>
    </row>
    <row r="46" spans="1:31">
      <c r="A46">
        <f t="shared" si="0"/>
        <v>11</v>
      </c>
      <c r="B46" t="s">
        <v>13</v>
      </c>
      <c r="C46" t="s">
        <v>34</v>
      </c>
      <c r="D46" s="10">
        <v>0.55000000000000004</v>
      </c>
      <c r="E46" s="10">
        <f t="shared" si="5"/>
        <v>2.2000000000000002</v>
      </c>
      <c r="F46" s="10">
        <f ca="1">'DJL-4'!R22</f>
        <v>55.538333333333334</v>
      </c>
      <c r="G46" s="4">
        <v>7.0000000000000007E-2</v>
      </c>
      <c r="H46" s="4">
        <v>0.06</v>
      </c>
      <c r="I46" s="4">
        <v>7.4999999999999997E-2</v>
      </c>
      <c r="J46" s="4">
        <v>0.105</v>
      </c>
      <c r="K46" s="4">
        <v>7.4999999999999997E-2</v>
      </c>
      <c r="L46" s="4">
        <v>0.09</v>
      </c>
      <c r="M46" s="4">
        <v>0.05</v>
      </c>
      <c r="N46" s="4">
        <v>0.05</v>
      </c>
      <c r="O46" s="4">
        <v>0.08</v>
      </c>
      <c r="P46" s="4">
        <f t="shared" si="6"/>
        <v>0.57805907172995785</v>
      </c>
      <c r="Q46" s="4">
        <f t="shared" si="3"/>
        <v>0.5116279069767441</v>
      </c>
      <c r="R46" s="4">
        <f t="shared" si="3"/>
        <v>0.5368421052631579</v>
      </c>
      <c r="S46" s="4">
        <f t="shared" si="3"/>
        <v>0.52380952380952384</v>
      </c>
      <c r="T46" s="4">
        <f t="shared" si="7"/>
        <v>0.13799126637554585</v>
      </c>
      <c r="U46" s="4">
        <f t="shared" si="4"/>
        <v>0.11716621253405993</v>
      </c>
      <c r="V46" s="4">
        <f t="shared" si="4"/>
        <v>0.12025316455696203</v>
      </c>
      <c r="W46" s="4">
        <f t="shared" si="4"/>
        <v>0.10824742268041238</v>
      </c>
      <c r="X46" s="4">
        <f t="shared" si="8"/>
        <v>0.53758465194484584</v>
      </c>
      <c r="Y46" s="4">
        <f t="shared" si="9"/>
        <v>0.12091451653674505</v>
      </c>
      <c r="Z46" s="6">
        <f t="shared" ref="Z46:AD48" si="15">Z21*U21</f>
        <v>12965.281000000001</v>
      </c>
      <c r="AA46" s="6">
        <f t="shared" si="15"/>
        <v>14450.93</v>
      </c>
      <c r="AB46" s="6">
        <f t="shared" si="15"/>
        <v>15692.625</v>
      </c>
      <c r="AC46" s="6">
        <f t="shared" si="15"/>
        <v>17017</v>
      </c>
      <c r="AD46" s="6">
        <f t="shared" si="15"/>
        <v>21600</v>
      </c>
      <c r="AE46" s="6"/>
    </row>
    <row r="47" spans="1:31">
      <c r="A47">
        <f t="shared" si="0"/>
        <v>12</v>
      </c>
      <c r="B47" t="s">
        <v>14</v>
      </c>
      <c r="C47" t="s">
        <v>35</v>
      </c>
      <c r="D47" s="10">
        <v>0.45500000000000002</v>
      </c>
      <c r="E47" s="10">
        <f t="shared" si="5"/>
        <v>1.82</v>
      </c>
      <c r="F47" s="10">
        <f ca="1">'DJL-4'!R23</f>
        <v>44.876666666666665</v>
      </c>
      <c r="G47" s="4"/>
      <c r="H47" s="4">
        <v>3.5000000000000003E-2</v>
      </c>
      <c r="I47" s="4">
        <v>5.5E-2</v>
      </c>
      <c r="J47" s="4">
        <v>7.0000000000000007E-2</v>
      </c>
      <c r="K47" s="4"/>
      <c r="L47" s="4">
        <v>0.105</v>
      </c>
      <c r="M47" s="4">
        <v>7.0000000000000007E-2</v>
      </c>
      <c r="N47" s="4">
        <v>5.5E-2</v>
      </c>
      <c r="O47" s="4">
        <v>5.5E-2</v>
      </c>
      <c r="P47" s="4">
        <f t="shared" si="6"/>
        <v>0.35460992907801414</v>
      </c>
      <c r="Q47" s="4">
        <f t="shared" si="3"/>
        <v>0.37999999999999995</v>
      </c>
      <c r="R47" s="4">
        <f t="shared" si="3"/>
        <v>0.46486486486486489</v>
      </c>
      <c r="S47" s="4">
        <f t="shared" si="3"/>
        <v>0.48888888888888893</v>
      </c>
      <c r="T47" s="4">
        <f t="shared" si="7"/>
        <v>9.8774080560420308E-2</v>
      </c>
      <c r="U47" s="4">
        <f t="shared" si="4"/>
        <v>0.10033444816053512</v>
      </c>
      <c r="V47" s="4">
        <f t="shared" si="4"/>
        <v>0.11508553654743392</v>
      </c>
      <c r="W47" s="4">
        <f t="shared" si="4"/>
        <v>0.11764705882352941</v>
      </c>
      <c r="X47" s="4">
        <f t="shared" si="8"/>
        <v>0.42209092070794196</v>
      </c>
      <c r="Y47" s="4">
        <f t="shared" si="9"/>
        <v>0.10796028102297969</v>
      </c>
      <c r="Z47" s="6">
        <f t="shared" ref="Z47:AB49" si="16">Z22*U22</f>
        <v>10329.882</v>
      </c>
      <c r="AA47" s="6">
        <f t="shared" si="16"/>
        <v>11271.459000000001</v>
      </c>
      <c r="AB47" s="6">
        <f t="shared" si="16"/>
        <v>12006.375</v>
      </c>
      <c r="AC47" s="6">
        <f t="shared" si="15"/>
        <v>13390</v>
      </c>
      <c r="AD47" s="6">
        <f>AD22*Y22</f>
        <v>16005.000000000002</v>
      </c>
      <c r="AE47" s="6"/>
    </row>
    <row r="48" spans="1:31">
      <c r="A48">
        <f t="shared" si="0"/>
        <v>13</v>
      </c>
      <c r="B48" t="s">
        <v>15</v>
      </c>
      <c r="C48" t="s">
        <v>36</v>
      </c>
      <c r="D48" s="10">
        <v>0.26</v>
      </c>
      <c r="E48" s="10">
        <f t="shared" si="5"/>
        <v>1.04</v>
      </c>
      <c r="F48" s="10">
        <f ca="1">'DJL-4'!R24</f>
        <v>24.120000000000005</v>
      </c>
      <c r="G48" s="4"/>
      <c r="H48" s="4"/>
      <c r="I48" s="4"/>
      <c r="J48" s="4">
        <v>7.4999999999999997E-2</v>
      </c>
      <c r="K48" s="4"/>
      <c r="L48" s="4">
        <v>0.02</v>
      </c>
      <c r="M48" s="4">
        <v>7.4999999999999997E-2</v>
      </c>
      <c r="N48" s="4">
        <v>3.5000000000000003E-2</v>
      </c>
      <c r="O48" s="4">
        <v>0.03</v>
      </c>
      <c r="P48" s="4">
        <f t="shared" si="6"/>
        <v>0.37349397590361438</v>
      </c>
      <c r="Q48" s="4">
        <f t="shared" si="3"/>
        <v>0.42162162162162159</v>
      </c>
      <c r="R48" s="4">
        <f t="shared" si="3"/>
        <v>0.41578947368421043</v>
      </c>
      <c r="S48" s="4">
        <f t="shared" si="3"/>
        <v>0.44444444444444442</v>
      </c>
      <c r="T48" s="4">
        <f t="shared" si="7"/>
        <v>7.8524124881740764E-2</v>
      </c>
      <c r="U48" s="4">
        <f t="shared" si="4"/>
        <v>8.4668192219679639E-2</v>
      </c>
      <c r="V48" s="4">
        <f t="shared" si="4"/>
        <v>8.4070796460176983E-2</v>
      </c>
      <c r="W48" s="4">
        <f t="shared" si="4"/>
        <v>0.09</v>
      </c>
      <c r="X48" s="4">
        <f t="shared" si="8"/>
        <v>0.41383737891347272</v>
      </c>
      <c r="Y48" s="4">
        <f t="shared" si="9"/>
        <v>8.4315778390399346E-2</v>
      </c>
      <c r="Z48" s="6">
        <f t="shared" si="16"/>
        <v>1540.7</v>
      </c>
      <c r="AA48" s="6">
        <f t="shared" si="16"/>
        <v>1593.3</v>
      </c>
      <c r="AB48" s="6">
        <f t="shared" si="16"/>
        <v>1655.7750000000001</v>
      </c>
      <c r="AC48" s="6">
        <f t="shared" si="15"/>
        <v>1719.8999999999999</v>
      </c>
      <c r="AD48" s="6">
        <f>AD23*Y23</f>
        <v>1923.75</v>
      </c>
      <c r="AE48" s="6"/>
    </row>
    <row r="49" spans="1:31">
      <c r="A49">
        <f t="shared" si="0"/>
        <v>14</v>
      </c>
      <c r="B49" t="s">
        <v>16</v>
      </c>
      <c r="C49" t="s">
        <v>37</v>
      </c>
      <c r="D49" s="10">
        <v>0.62</v>
      </c>
      <c r="E49" s="10">
        <f t="shared" si="5"/>
        <v>2.48</v>
      </c>
      <c r="F49" s="10">
        <f ca="1">'DJL-4'!R25</f>
        <v>46.441666666666663</v>
      </c>
      <c r="G49" s="4">
        <v>0.01</v>
      </c>
      <c r="H49" s="4">
        <v>2.5000000000000001E-2</v>
      </c>
      <c r="I49" s="4">
        <v>0.05</v>
      </c>
      <c r="J49" s="4"/>
      <c r="K49" s="4">
        <v>0.02</v>
      </c>
      <c r="L49" s="4">
        <v>0.02</v>
      </c>
      <c r="M49" s="4">
        <v>3.5000000000000003E-2</v>
      </c>
      <c r="N49" s="4">
        <v>0.01</v>
      </c>
      <c r="O49" s="4">
        <v>0.03</v>
      </c>
      <c r="P49" s="4">
        <f t="shared" si="6"/>
        <v>0.17333333333333334</v>
      </c>
      <c r="Q49" s="4">
        <f t="shared" si="3"/>
        <v>0.21269841269841269</v>
      </c>
      <c r="R49" s="4">
        <f t="shared" si="3"/>
        <v>0.22461538461538461</v>
      </c>
      <c r="S49" s="4">
        <f t="shared" si="3"/>
        <v>0.27777777777777779</v>
      </c>
      <c r="T49" s="4">
        <f t="shared" si="7"/>
        <v>8.6956521739130432E-2</v>
      </c>
      <c r="U49" s="4">
        <f t="shared" si="4"/>
        <v>8.7136929460580909E-2</v>
      </c>
      <c r="V49" s="4">
        <f t="shared" si="4"/>
        <v>8.8075880758807595E-2</v>
      </c>
      <c r="W49" s="4">
        <f t="shared" si="4"/>
        <v>8.8888888888888892E-2</v>
      </c>
      <c r="X49" s="4">
        <f t="shared" si="8"/>
        <v>0.2221062271062271</v>
      </c>
      <c r="Y49" s="4">
        <f t="shared" si="9"/>
        <v>8.7764555211851961E-2</v>
      </c>
      <c r="Z49" s="6">
        <f t="shared" si="16"/>
        <v>9349.7690000000002</v>
      </c>
      <c r="AA49" s="6">
        <f t="shared" si="16"/>
        <v>10057.5</v>
      </c>
      <c r="AB49" s="6">
        <f t="shared" si="16"/>
        <v>10665</v>
      </c>
      <c r="AC49" s="6">
        <f>AC24*X24</f>
        <v>10965.5</v>
      </c>
      <c r="AD49" s="6">
        <f>AD24*Y24</f>
        <v>12220</v>
      </c>
      <c r="AE49" s="6"/>
    </row>
    <row r="50" spans="1:31">
      <c r="A50">
        <f t="shared" si="0"/>
        <v>15</v>
      </c>
      <c r="B50" t="s">
        <v>17</v>
      </c>
      <c r="C50" t="s">
        <v>38</v>
      </c>
      <c r="D50" s="10">
        <v>0.48499999999999999</v>
      </c>
      <c r="E50" s="10">
        <f t="shared" si="5"/>
        <v>1.94</v>
      </c>
      <c r="F50" s="10">
        <f ca="1">'DJL-4'!R26</f>
        <v>39.708333333333336</v>
      </c>
      <c r="G50" s="4">
        <v>4.4999999999999998E-2</v>
      </c>
      <c r="H50" s="4">
        <v>2.5000000000000001E-2</v>
      </c>
      <c r="I50" s="4">
        <v>0.04</v>
      </c>
      <c r="J50" s="4">
        <v>2.5000000000000001E-2</v>
      </c>
      <c r="K50" s="4">
        <v>0.06</v>
      </c>
      <c r="L50" s="4">
        <v>0.05</v>
      </c>
      <c r="M50" s="4">
        <v>0.03</v>
      </c>
      <c r="N50" s="4">
        <v>0.02</v>
      </c>
      <c r="O50" s="4">
        <v>0.05</v>
      </c>
      <c r="P50" s="4">
        <f t="shared" si="6"/>
        <v>0.36241610738255037</v>
      </c>
      <c r="Q50" s="4">
        <f t="shared" si="3"/>
        <v>0.36393442622950817</v>
      </c>
      <c r="R50" s="4">
        <f t="shared" si="3"/>
        <v>0.3612903225806452</v>
      </c>
      <c r="S50" s="4">
        <f t="shared" si="3"/>
        <v>0.39999999999999997</v>
      </c>
      <c r="T50" s="4">
        <f t="shared" si="7"/>
        <v>0.10311418685121107</v>
      </c>
      <c r="U50" s="4">
        <f t="shared" si="4"/>
        <v>9.9999999999999992E-2</v>
      </c>
      <c r="V50" s="4">
        <f t="shared" si="4"/>
        <v>9.657320872274143E-2</v>
      </c>
      <c r="W50" s="4">
        <f t="shared" si="4"/>
        <v>9.5238095238095233E-2</v>
      </c>
      <c r="X50" s="4">
        <f t="shared" si="8"/>
        <v>0.37191021404817592</v>
      </c>
      <c r="Y50" s="4">
        <f t="shared" si="9"/>
        <v>9.8731372703011938E-2</v>
      </c>
      <c r="Z50" s="6">
        <f t="shared" ref="Z50:AD51" si="17">Z25*U25</f>
        <v>3408.9119999999998</v>
      </c>
      <c r="AA50" s="6">
        <f t="shared" si="17"/>
        <v>3699.2339999999999</v>
      </c>
      <c r="AB50" s="6">
        <f t="shared" si="17"/>
        <v>4182.1499999999996</v>
      </c>
      <c r="AC50" s="6">
        <f t="shared" si="17"/>
        <v>4601.1000000000004</v>
      </c>
      <c r="AD50" s="6">
        <f t="shared" si="17"/>
        <v>5630.625</v>
      </c>
      <c r="AE50" s="6"/>
    </row>
    <row r="51" spans="1:31">
      <c r="A51">
        <f t="shared" si="0"/>
        <v>16</v>
      </c>
      <c r="B51" t="s">
        <v>18</v>
      </c>
      <c r="C51" t="s">
        <v>39</v>
      </c>
      <c r="D51" s="10">
        <v>0.48</v>
      </c>
      <c r="E51" s="10">
        <f t="shared" si="5"/>
        <v>1.92</v>
      </c>
      <c r="F51" s="10">
        <f ca="1">'DJL-4'!R27</f>
        <v>53.680000000000007</v>
      </c>
      <c r="G51" s="4">
        <v>0.105</v>
      </c>
      <c r="H51" s="4">
        <v>0.01</v>
      </c>
      <c r="I51" s="4">
        <v>0.11</v>
      </c>
      <c r="J51" s="4">
        <v>0.05</v>
      </c>
      <c r="K51" s="4">
        <v>7.4999999999999997E-2</v>
      </c>
      <c r="L51" s="4">
        <v>0.115</v>
      </c>
      <c r="M51" s="4">
        <v>3.5000000000000003E-2</v>
      </c>
      <c r="N51" s="4">
        <v>8.5000000000000006E-2</v>
      </c>
      <c r="O51" s="4">
        <v>0.06</v>
      </c>
      <c r="P51" s="4">
        <f t="shared" si="6"/>
        <v>0.61194029850746268</v>
      </c>
      <c r="Q51" s="4">
        <f t="shared" si="3"/>
        <v>0.54285714285714293</v>
      </c>
      <c r="R51" s="4">
        <f t="shared" si="3"/>
        <v>0.53258426966292138</v>
      </c>
      <c r="S51" s="4">
        <f t="shared" si="3"/>
        <v>0.55454545454545456</v>
      </c>
      <c r="T51" s="4">
        <f t="shared" si="7"/>
        <v>0.10708577517314863</v>
      </c>
      <c r="U51" s="4">
        <f t="shared" si="4"/>
        <v>0.10619469026548674</v>
      </c>
      <c r="V51" s="4">
        <f t="shared" si="4"/>
        <v>0.10607866507747318</v>
      </c>
      <c r="W51" s="4">
        <f t="shared" si="4"/>
        <v>0.10891089108910891</v>
      </c>
      <c r="X51" s="4">
        <f t="shared" si="8"/>
        <v>0.56048179139324539</v>
      </c>
      <c r="Y51" s="4">
        <f t="shared" si="9"/>
        <v>0.10706750540130436</v>
      </c>
      <c r="Z51" s="6">
        <f t="shared" ref="Z51:AB53" si="18">Z26*U26</f>
        <v>9005.4860000000008</v>
      </c>
      <c r="AA51" s="6">
        <f t="shared" si="18"/>
        <v>9020.2559999999994</v>
      </c>
      <c r="AB51" s="6">
        <f t="shared" si="18"/>
        <v>9504</v>
      </c>
      <c r="AC51" s="6">
        <f t="shared" si="17"/>
        <v>10122.75</v>
      </c>
      <c r="AD51" s="6">
        <f>AD26*Y26</f>
        <v>12400</v>
      </c>
      <c r="AE51" s="6"/>
    </row>
    <row r="52" spans="1:31">
      <c r="A52">
        <f t="shared" si="0"/>
        <v>17</v>
      </c>
      <c r="B52" t="s">
        <v>19</v>
      </c>
      <c r="C52" t="s">
        <v>40</v>
      </c>
      <c r="D52" s="10">
        <v>0.47299999999999998</v>
      </c>
      <c r="E52" s="10">
        <f t="shared" si="5"/>
        <v>1.8919999999999999</v>
      </c>
      <c r="F52" s="10">
        <f ca="1">'DJL-4'!R28</f>
        <v>38.369999999999997</v>
      </c>
      <c r="G52" s="4">
        <v>0.03</v>
      </c>
      <c r="H52" s="4">
        <v>2.5000000000000001E-2</v>
      </c>
      <c r="I52" s="4">
        <v>0.02</v>
      </c>
      <c r="J52" s="4">
        <v>0.03</v>
      </c>
      <c r="K52" s="4">
        <v>3.5000000000000003E-2</v>
      </c>
      <c r="L52" s="4">
        <v>5.5E-2</v>
      </c>
      <c r="M52" s="4">
        <v>0.05</v>
      </c>
      <c r="N52" s="4">
        <v>0.04</v>
      </c>
      <c r="O52" s="4">
        <v>5.5E-2</v>
      </c>
      <c r="P52" s="4">
        <f t="shared" si="6"/>
        <v>0.24050632911392406</v>
      </c>
      <c r="Q52" s="4">
        <f t="shared" ref="Q52:S55" si="19">(K27-G27)/K27</f>
        <v>0.24800000000000005</v>
      </c>
      <c r="R52" s="4">
        <f t="shared" si="19"/>
        <v>0.27407407407407414</v>
      </c>
      <c r="S52" s="4">
        <f t="shared" si="19"/>
        <v>0.31888544891640863</v>
      </c>
      <c r="T52" s="4">
        <f t="shared" si="7"/>
        <v>0.12408376963350785</v>
      </c>
      <c r="U52" s="4">
        <f t="shared" ref="U52:W55" si="20">K27/O27</f>
        <v>0.12437810945273631</v>
      </c>
      <c r="V52" s="4">
        <f t="shared" si="20"/>
        <v>0.12705882352941178</v>
      </c>
      <c r="W52" s="4">
        <f t="shared" si="20"/>
        <v>0.12792079207920792</v>
      </c>
      <c r="X52" s="4">
        <f t="shared" si="8"/>
        <v>0.27036646302610173</v>
      </c>
      <c r="Y52" s="4">
        <f t="shared" si="9"/>
        <v>0.12586037367371597</v>
      </c>
      <c r="Z52" s="6">
        <f t="shared" si="18"/>
        <v>14863.675999999999</v>
      </c>
      <c r="AA52" s="6">
        <f t="shared" si="18"/>
        <v>16153.5</v>
      </c>
      <c r="AB52" s="6">
        <f t="shared" si="18"/>
        <v>17347.5</v>
      </c>
      <c r="AC52" s="6">
        <f>AC27*X27</f>
        <v>18645.5</v>
      </c>
      <c r="AD52" s="6">
        <f>AD27*Y27</f>
        <v>23598</v>
      </c>
      <c r="AE52" s="6"/>
    </row>
    <row r="53" spans="1:31">
      <c r="A53">
        <f t="shared" si="0"/>
        <v>18</v>
      </c>
      <c r="B53" t="s">
        <v>20</v>
      </c>
      <c r="C53" t="s">
        <v>41</v>
      </c>
      <c r="D53" s="10">
        <v>0.34499999999999997</v>
      </c>
      <c r="E53" s="10">
        <f t="shared" si="5"/>
        <v>1.38</v>
      </c>
      <c r="F53" s="10">
        <f ca="1">'DJL-4'!R29</f>
        <v>27.508333333333336</v>
      </c>
      <c r="G53" s="4">
        <v>1.4999999999999999E-2</v>
      </c>
      <c r="H53" s="4">
        <v>3.5000000000000003E-2</v>
      </c>
      <c r="I53" s="4">
        <v>0.04</v>
      </c>
      <c r="J53" s="4">
        <v>2.5000000000000001E-2</v>
      </c>
      <c r="K53" s="4">
        <v>3.5000000000000003E-2</v>
      </c>
      <c r="L53" s="4">
        <v>0.04</v>
      </c>
      <c r="M53" s="4">
        <v>5.5E-2</v>
      </c>
      <c r="N53" s="4">
        <v>0.02</v>
      </c>
      <c r="O53" s="4">
        <v>0.04</v>
      </c>
      <c r="P53" s="4">
        <f t="shared" si="6"/>
        <v>0.16463414634146331</v>
      </c>
      <c r="Q53" s="4">
        <f t="shared" si="19"/>
        <v>0.19186046511627911</v>
      </c>
      <c r="R53" s="4">
        <f t="shared" si="19"/>
        <v>0.25789473684210529</v>
      </c>
      <c r="S53" s="4">
        <f t="shared" si="19"/>
        <v>0.34782608695652167</v>
      </c>
      <c r="T53" s="4">
        <f t="shared" si="7"/>
        <v>9.3128904031800117E-2</v>
      </c>
      <c r="U53" s="4">
        <f t="shared" si="20"/>
        <v>9.4505494505494503E-2</v>
      </c>
      <c r="V53" s="4">
        <f t="shared" si="20"/>
        <v>0.10106382978723404</v>
      </c>
      <c r="W53" s="4">
        <f t="shared" si="20"/>
        <v>0.10574712643678161</v>
      </c>
      <c r="X53" s="4">
        <f t="shared" si="8"/>
        <v>0.24055385881409236</v>
      </c>
      <c r="Y53" s="4">
        <f t="shared" si="9"/>
        <v>9.8611338690327566E-2</v>
      </c>
      <c r="Z53" s="6">
        <f t="shared" si="18"/>
        <v>1398.3451999999997</v>
      </c>
      <c r="AA53" s="6">
        <f t="shared" si="18"/>
        <v>1439.874</v>
      </c>
      <c r="AB53" s="6">
        <f t="shared" si="18"/>
        <v>1500.6</v>
      </c>
      <c r="AC53" s="6">
        <f>AC28*X28</f>
        <v>1561.04</v>
      </c>
      <c r="AD53" s="6">
        <f>AD28*Y28</f>
        <v>1850.55</v>
      </c>
      <c r="AE53" s="6"/>
    </row>
    <row r="54" spans="1:31">
      <c r="A54">
        <f t="shared" si="0"/>
        <v>19</v>
      </c>
      <c r="B54" t="s">
        <v>21</v>
      </c>
      <c r="C54" t="s">
        <v>42</v>
      </c>
      <c r="D54" s="10">
        <v>0.26</v>
      </c>
      <c r="E54" s="10">
        <f t="shared" si="5"/>
        <v>1.04</v>
      </c>
      <c r="F54" s="10">
        <f ca="1">'DJL-4'!R30</f>
        <v>30.320000000000004</v>
      </c>
      <c r="G54" s="4">
        <v>8.5000000000000006E-2</v>
      </c>
      <c r="H54" s="4"/>
      <c r="I54" s="4">
        <v>5.5E-2</v>
      </c>
      <c r="J54" s="4">
        <v>7.0000000000000007E-2</v>
      </c>
      <c r="K54" s="4">
        <v>7.0000000000000007E-2</v>
      </c>
      <c r="L54" s="4">
        <v>7.4999999999999997E-2</v>
      </c>
      <c r="M54" s="4">
        <v>7.4999999999999997E-2</v>
      </c>
      <c r="N54" s="4">
        <v>0.13500000000000001</v>
      </c>
      <c r="O54" s="4">
        <v>0.05</v>
      </c>
      <c r="P54" s="4">
        <f t="shared" si="6"/>
        <v>0.58333333333333326</v>
      </c>
      <c r="Q54" s="4">
        <f t="shared" si="19"/>
        <v>0.49268292682926823</v>
      </c>
      <c r="R54" s="4">
        <f t="shared" si="19"/>
        <v>0.47906976744186042</v>
      </c>
      <c r="S54" s="4">
        <f t="shared" si="19"/>
        <v>0.44000000000000006</v>
      </c>
      <c r="T54" s="4">
        <f t="shared" si="7"/>
        <v>0.11815384615384615</v>
      </c>
      <c r="U54" s="4">
        <f t="shared" si="20"/>
        <v>0.12058823529411763</v>
      </c>
      <c r="V54" s="4">
        <f t="shared" si="20"/>
        <v>0.12112676056338027</v>
      </c>
      <c r="W54" s="4">
        <f t="shared" si="20"/>
        <v>0.12345679012345678</v>
      </c>
      <c r="X54" s="4">
        <f t="shared" si="8"/>
        <v>0.49877150690111549</v>
      </c>
      <c r="Y54" s="4">
        <f t="shared" si="9"/>
        <v>0.12083140803370021</v>
      </c>
      <c r="Z54" s="6">
        <f t="shared" ref="Z54:AD55" si="21">Z29*U29</f>
        <v>3564.6687000000002</v>
      </c>
      <c r="AA54" s="6">
        <f t="shared" si="21"/>
        <v>3804.605</v>
      </c>
      <c r="AB54" s="6">
        <f t="shared" si="21"/>
        <v>3983.6000000000004</v>
      </c>
      <c r="AC54" s="6">
        <f t="shared" si="21"/>
        <v>4152.45</v>
      </c>
      <c r="AD54" s="6">
        <f t="shared" si="21"/>
        <v>4716</v>
      </c>
      <c r="AE54" s="6"/>
    </row>
    <row r="55" spans="1:31">
      <c r="A55">
        <f t="shared" si="0"/>
        <v>20</v>
      </c>
      <c r="B55" t="s">
        <v>22</v>
      </c>
      <c r="C55" t="s">
        <v>43</v>
      </c>
      <c r="D55" s="10">
        <v>0.2525</v>
      </c>
      <c r="E55" s="10">
        <f t="shared" si="5"/>
        <v>1.01</v>
      </c>
      <c r="F55" s="10">
        <f ca="1">'DJL-4'!R31</f>
        <v>23.995000000000001</v>
      </c>
      <c r="G55" s="4"/>
      <c r="H55" s="4"/>
      <c r="I55" s="4"/>
      <c r="J55" s="4">
        <v>0.04</v>
      </c>
      <c r="K55" s="4">
        <v>0.04</v>
      </c>
      <c r="L55" s="4">
        <v>0.04</v>
      </c>
      <c r="M55" s="4">
        <v>0.05</v>
      </c>
      <c r="N55" s="4">
        <v>0.03</v>
      </c>
      <c r="O55" s="4">
        <v>0.05</v>
      </c>
      <c r="P55" s="4">
        <f t="shared" si="6"/>
        <v>0.35897435897435898</v>
      </c>
      <c r="Q55" s="4">
        <f t="shared" si="19"/>
        <v>0.41142857142857142</v>
      </c>
      <c r="R55" s="4">
        <f t="shared" si="19"/>
        <v>0.42702702702702705</v>
      </c>
      <c r="S55" s="4">
        <f t="shared" si="19"/>
        <v>0.42500000000000004</v>
      </c>
      <c r="T55" s="4">
        <f t="shared" si="7"/>
        <v>9.3078758949880658E-2</v>
      </c>
      <c r="U55" s="4">
        <f t="shared" si="20"/>
        <v>0.1</v>
      </c>
      <c r="V55" s="4">
        <f t="shared" si="20"/>
        <v>0.1008174386920981</v>
      </c>
      <c r="W55" s="4">
        <f t="shared" si="20"/>
        <v>9.4117647058823528E-2</v>
      </c>
      <c r="X55" s="4">
        <f t="shared" si="8"/>
        <v>0.40560748935748936</v>
      </c>
      <c r="Y55" s="4">
        <f t="shared" si="9"/>
        <v>9.7003461175200575E-2</v>
      </c>
      <c r="Z55" s="6">
        <f>Z30*U30</f>
        <v>7287.1289999999999</v>
      </c>
      <c r="AA55" s="6">
        <f>AA30*V30</f>
        <v>8080.2760000000007</v>
      </c>
      <c r="AB55" s="6">
        <f>AB30*W30</f>
        <v>8487.5</v>
      </c>
      <c r="AC55" s="6">
        <f t="shared" si="21"/>
        <v>8939.625</v>
      </c>
      <c r="AD55" s="6">
        <f>AD30*Y30</f>
        <v>10524.5</v>
      </c>
      <c r="AE55" s="6"/>
    </row>
    <row r="56" spans="1:31" ht="15.75">
      <c r="A56">
        <f t="shared" si="0"/>
        <v>21</v>
      </c>
      <c r="B56" t="s">
        <v>23</v>
      </c>
      <c r="D56" s="11">
        <f>AVERAGE(D36:D55)</f>
        <v>0.41617499999999996</v>
      </c>
      <c r="E56" s="11">
        <f>AVERAGE(E36:E55)</f>
        <v>1.6646999999999998</v>
      </c>
      <c r="F56" s="11">
        <f>AVERAGE(F36:F55)</f>
        <v>37.915666666666674</v>
      </c>
      <c r="G56" s="12">
        <f>AVERAGE(G36:G55)</f>
        <v>5.3999999999999992E-2</v>
      </c>
      <c r="H56" s="12">
        <f t="shared" ref="H56:O56" si="22">AVERAGE(H36:H55)</f>
        <v>3.2083333333333346E-2</v>
      </c>
      <c r="I56" s="12">
        <f t="shared" si="22"/>
        <v>4.9375000000000009E-2</v>
      </c>
      <c r="J56" s="12">
        <f t="shared" si="22"/>
        <v>6.6875000000000004E-2</v>
      </c>
      <c r="K56" s="12">
        <f t="shared" si="22"/>
        <v>6.1333333333333344E-2</v>
      </c>
      <c r="L56" s="12">
        <f t="shared" si="22"/>
        <v>5.3421052631578952E-2</v>
      </c>
      <c r="M56" s="12">
        <f t="shared" si="22"/>
        <v>5.447368421052632E-2</v>
      </c>
      <c r="N56" s="12">
        <f t="shared" si="22"/>
        <v>3.9E-2</v>
      </c>
      <c r="O56" s="12">
        <f t="shared" si="22"/>
        <v>4.4250000000000018E-2</v>
      </c>
      <c r="P56" s="12">
        <f t="shared" ref="P56:Y56" si="23">AVERAGE(P36:P55)</f>
        <v>0.36992382824579007</v>
      </c>
      <c r="Q56" s="12">
        <f t="shared" si="23"/>
        <v>0.37402040642483231</v>
      </c>
      <c r="R56" s="12">
        <f t="shared" si="23"/>
        <v>0.39403936341948964</v>
      </c>
      <c r="S56" s="12">
        <f t="shared" si="23"/>
        <v>0.41790604798034164</v>
      </c>
      <c r="T56" s="12">
        <f t="shared" si="23"/>
        <v>0.10567818350862512</v>
      </c>
      <c r="U56" s="12">
        <f t="shared" si="23"/>
        <v>0.10427276511483799</v>
      </c>
      <c r="V56" s="12">
        <f t="shared" si="23"/>
        <v>0.10586628893127618</v>
      </c>
      <c r="W56" s="12">
        <f t="shared" si="23"/>
        <v>0.10629446746297948</v>
      </c>
      <c r="X56" s="12">
        <f t="shared" si="23"/>
        <v>0.38897241151761347</v>
      </c>
      <c r="Y56" s="12">
        <f t="shared" si="23"/>
        <v>0.10552792625442971</v>
      </c>
      <c r="Z56" s="6"/>
      <c r="AA56" s="6"/>
      <c r="AB56" s="6"/>
      <c r="AC56" s="6"/>
      <c r="AD56" s="6"/>
      <c r="AE56" s="6"/>
    </row>
    <row r="57" spans="1:31">
      <c r="D57" s="10"/>
      <c r="E57" s="10"/>
      <c r="F57" s="10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6"/>
      <c r="AA57" s="6"/>
      <c r="AB57" s="6"/>
      <c r="AC57" s="6"/>
      <c r="AD57" s="6"/>
      <c r="AE57" s="6"/>
    </row>
    <row r="58" spans="1:31">
      <c r="B58" s="22" t="s">
        <v>258</v>
      </c>
      <c r="D58" s="10"/>
      <c r="E58" s="10"/>
      <c r="F58" s="10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6"/>
      <c r="AA58" s="6"/>
      <c r="AB58" s="6"/>
      <c r="AC58" s="6"/>
      <c r="AD58" s="6"/>
      <c r="AE58" s="6"/>
    </row>
    <row r="59" spans="1:31">
      <c r="B59" s="22" t="s">
        <v>256</v>
      </c>
      <c r="D59" s="10"/>
      <c r="E59" s="10"/>
      <c r="F59" s="10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31">
      <c r="D60" s="10"/>
      <c r="E60" s="10"/>
      <c r="F60" s="10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31">
      <c r="D61" s="10"/>
      <c r="E61" s="10"/>
      <c r="F61" s="10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31">
      <c r="G62" s="4"/>
      <c r="H62" s="4"/>
      <c r="I62" s="4"/>
      <c r="J62" s="4"/>
      <c r="K62" s="4"/>
      <c r="L62" s="4"/>
      <c r="M62" s="4"/>
      <c r="N62" s="4"/>
      <c r="O62" s="4"/>
      <c r="U62" s="4"/>
      <c r="V62" s="4"/>
      <c r="W62" s="4"/>
      <c r="X62" s="4"/>
      <c r="Y62" s="4"/>
    </row>
    <row r="63" spans="1:31">
      <c r="U63" s="4"/>
      <c r="V63" s="4"/>
      <c r="W63" s="4"/>
      <c r="X63" s="4"/>
      <c r="Y63" s="4"/>
    </row>
    <row r="64" spans="1:31">
      <c r="U64" s="4"/>
      <c r="V64" s="4"/>
      <c r="W64" s="4"/>
      <c r="X64" s="4"/>
      <c r="Y64" s="4"/>
    </row>
    <row r="65" spans="21:25">
      <c r="U65" s="4"/>
      <c r="V65" s="4"/>
      <c r="W65" s="4"/>
      <c r="X65" s="4"/>
      <c r="Y65" s="4"/>
    </row>
    <row r="66" spans="21:25">
      <c r="U66" s="4"/>
      <c r="V66" s="4"/>
      <c r="W66" s="4"/>
      <c r="X66" s="4"/>
      <c r="Y66" s="4"/>
    </row>
    <row r="67" spans="21:25">
      <c r="U67" s="4"/>
      <c r="V67" s="4"/>
      <c r="W67" s="4"/>
      <c r="X67" s="4"/>
      <c r="Y67" s="4"/>
    </row>
    <row r="68" spans="21:25">
      <c r="U68" s="4"/>
      <c r="V68" s="4"/>
      <c r="W68" s="4"/>
      <c r="X68" s="4"/>
      <c r="Y68" s="4"/>
    </row>
    <row r="69" spans="21:25">
      <c r="U69" s="4"/>
      <c r="V69" s="4"/>
      <c r="W69" s="4"/>
      <c r="X69" s="4"/>
      <c r="Y69" s="4"/>
    </row>
    <row r="70" spans="21:25">
      <c r="U70" s="4"/>
      <c r="V70" s="4"/>
      <c r="W70" s="4"/>
      <c r="X70" s="4"/>
      <c r="Y70" s="4"/>
    </row>
    <row r="71" spans="21:25">
      <c r="U71" s="4"/>
      <c r="V71" s="4"/>
      <c r="W71" s="4"/>
      <c r="X71" s="4"/>
      <c r="Y71" s="4"/>
    </row>
    <row r="72" spans="21:25">
      <c r="U72" s="4"/>
      <c r="V72" s="4"/>
      <c r="W72" s="4"/>
      <c r="X72" s="4"/>
      <c r="Y72" s="4"/>
    </row>
    <row r="73" spans="21:25">
      <c r="U73" s="4"/>
      <c r="V73" s="4"/>
      <c r="W73" s="4"/>
      <c r="X73" s="4"/>
      <c r="Y73" s="4"/>
    </row>
    <row r="74" spans="21:25">
      <c r="U74" s="4"/>
      <c r="V74" s="4"/>
      <c r="W74" s="4"/>
      <c r="X74" s="4"/>
      <c r="Y74" s="4"/>
    </row>
    <row r="75" spans="21:25">
      <c r="U75" s="4"/>
      <c r="V75" s="4"/>
      <c r="W75" s="4"/>
      <c r="X75" s="4"/>
      <c r="Y75" s="4"/>
    </row>
    <row r="76" spans="21:25">
      <c r="U76" s="4"/>
      <c r="V76" s="4"/>
      <c r="W76" s="4"/>
      <c r="X76" s="4"/>
      <c r="Y76" s="4"/>
    </row>
    <row r="77" spans="21:25">
      <c r="U77" s="4"/>
      <c r="V77" s="4"/>
      <c r="W77" s="4"/>
      <c r="X77" s="4"/>
      <c r="Y77" s="4"/>
    </row>
    <row r="78" spans="21:25">
      <c r="U78" s="4"/>
      <c r="V78" s="4"/>
      <c r="W78" s="4"/>
      <c r="X78" s="4"/>
      <c r="Y78" s="4"/>
    </row>
    <row r="79" spans="21:25">
      <c r="U79" s="4"/>
      <c r="V79" s="4"/>
      <c r="W79" s="4"/>
      <c r="X79" s="4"/>
      <c r="Y79" s="4"/>
    </row>
    <row r="80" spans="21:25">
      <c r="U80" s="4"/>
      <c r="V80" s="4"/>
      <c r="W80" s="4"/>
      <c r="X80" s="4"/>
      <c r="Y80" s="4"/>
    </row>
    <row r="81" spans="21:25">
      <c r="U81" s="4"/>
      <c r="V81" s="4"/>
      <c r="W81" s="4"/>
      <c r="X81" s="4"/>
      <c r="Y81" s="4"/>
    </row>
    <row r="82" spans="21:25">
      <c r="U82" s="4"/>
      <c r="V82" s="4"/>
      <c r="W82" s="4"/>
      <c r="X82" s="4"/>
      <c r="Y82" s="4"/>
    </row>
    <row r="83" spans="21:25">
      <c r="U83" s="4"/>
      <c r="V83" s="4"/>
      <c r="W83" s="4"/>
      <c r="X83" s="4"/>
      <c r="Y83" s="4"/>
    </row>
    <row r="84" spans="21:25">
      <c r="U84" s="4"/>
      <c r="V84" s="4"/>
      <c r="W84" s="4"/>
      <c r="X84" s="4"/>
      <c r="Y84" s="4"/>
    </row>
    <row r="85" spans="21:25">
      <c r="U85" s="4"/>
      <c r="V85" s="4"/>
      <c r="W85" s="4"/>
      <c r="X85" s="4"/>
      <c r="Y85" s="4"/>
    </row>
    <row r="86" spans="21:25">
      <c r="U86" s="4"/>
      <c r="V86" s="4"/>
      <c r="W86" s="4"/>
      <c r="X86" s="4"/>
      <c r="Y86" s="4"/>
    </row>
    <row r="87" spans="21:25">
      <c r="U87" s="4"/>
      <c r="V87" s="4"/>
      <c r="W87" s="4"/>
      <c r="X87" s="4"/>
      <c r="Y87" s="4"/>
    </row>
    <row r="88" spans="21:25">
      <c r="U88" s="4"/>
      <c r="V88" s="4"/>
      <c r="W88" s="4"/>
      <c r="X88" s="4"/>
      <c r="Y88" s="4"/>
    </row>
    <row r="89" spans="21:25">
      <c r="U89" s="4"/>
      <c r="V89" s="4"/>
      <c r="W89" s="4"/>
      <c r="X89" s="4"/>
      <c r="Y89" s="4"/>
    </row>
    <row r="90" spans="21:25">
      <c r="U90" s="4"/>
      <c r="V90" s="4"/>
      <c r="W90" s="4"/>
      <c r="X90" s="4"/>
      <c r="Y90" s="4"/>
    </row>
    <row r="91" spans="21:25">
      <c r="U91" s="4"/>
      <c r="V91" s="4"/>
      <c r="W91" s="4"/>
      <c r="X91" s="4"/>
      <c r="Y91" s="4"/>
    </row>
    <row r="92" spans="21:25">
      <c r="U92" s="4"/>
      <c r="V92" s="4"/>
      <c r="W92" s="4"/>
      <c r="X92" s="4"/>
      <c r="Y92" s="4"/>
    </row>
    <row r="93" spans="21:25">
      <c r="U93" s="4"/>
      <c r="V93" s="4"/>
      <c r="W93" s="4"/>
      <c r="X93" s="4"/>
      <c r="Y93" s="4"/>
    </row>
    <row r="94" spans="21:25">
      <c r="U94" s="4"/>
      <c r="V94" s="4"/>
      <c r="W94" s="4"/>
      <c r="X94" s="4"/>
      <c r="Y94" s="4"/>
    </row>
    <row r="95" spans="21:25">
      <c r="U95" s="4"/>
      <c r="V95" s="4"/>
      <c r="W95" s="4"/>
      <c r="X95" s="4"/>
      <c r="Y95" s="4"/>
    </row>
    <row r="96" spans="21:25">
      <c r="U96" s="4"/>
      <c r="V96" s="4"/>
      <c r="W96" s="4"/>
      <c r="X96" s="4"/>
      <c r="Y96" s="4"/>
    </row>
    <row r="97" spans="21:25">
      <c r="U97" s="4"/>
      <c r="V97" s="4"/>
      <c r="W97" s="4"/>
      <c r="X97" s="4"/>
      <c r="Y97" s="4"/>
    </row>
    <row r="98" spans="21:25">
      <c r="U98" s="4"/>
      <c r="V98" s="4"/>
      <c r="W98" s="4"/>
      <c r="X98" s="4"/>
      <c r="Y98" s="4"/>
    </row>
    <row r="99" spans="21:25">
      <c r="U99" s="4"/>
      <c r="V99" s="4"/>
      <c r="W99" s="4"/>
      <c r="X99" s="4"/>
      <c r="Y99" s="4"/>
    </row>
    <row r="100" spans="21:25">
      <c r="U100" s="4"/>
      <c r="V100" s="4"/>
      <c r="W100" s="4"/>
      <c r="X100" s="4"/>
      <c r="Y100" s="4"/>
    </row>
    <row r="101" spans="21:25">
      <c r="U101" s="4"/>
      <c r="V101" s="4"/>
      <c r="W101" s="4"/>
      <c r="X101" s="4"/>
      <c r="Y101" s="4"/>
    </row>
    <row r="102" spans="21:25">
      <c r="U102" s="4"/>
      <c r="V102" s="4"/>
      <c r="W102" s="4"/>
      <c r="X102" s="4"/>
      <c r="Y102" s="4"/>
    </row>
    <row r="103" spans="21:25">
      <c r="U103" s="4"/>
      <c r="V103" s="4"/>
      <c r="W103" s="4"/>
      <c r="X103" s="4"/>
      <c r="Y103" s="4"/>
    </row>
    <row r="104" spans="21:25">
      <c r="U104" s="4"/>
      <c r="V104" s="4"/>
      <c r="W104" s="4"/>
      <c r="X104" s="4"/>
      <c r="Y104" s="4"/>
    </row>
    <row r="105" spans="21:25">
      <c r="U105" s="4"/>
      <c r="V105" s="4"/>
      <c r="W105" s="4"/>
      <c r="X105" s="4"/>
      <c r="Y105" s="4"/>
    </row>
    <row r="106" spans="21:25">
      <c r="U106" s="4"/>
      <c r="V106" s="4"/>
      <c r="W106" s="4"/>
      <c r="X106" s="4"/>
      <c r="Y106" s="4"/>
    </row>
    <row r="107" spans="21:25">
      <c r="U107" s="4"/>
      <c r="V107" s="4"/>
      <c r="W107" s="4"/>
      <c r="X107" s="4"/>
      <c r="Y107" s="4"/>
    </row>
    <row r="108" spans="21:25">
      <c r="U108" s="4"/>
      <c r="V108" s="4"/>
      <c r="W108" s="4"/>
      <c r="X108" s="4"/>
      <c r="Y108" s="4"/>
    </row>
    <row r="109" spans="21:25">
      <c r="U109" s="4"/>
      <c r="V109" s="4"/>
      <c r="W109" s="4"/>
      <c r="X109" s="4"/>
      <c r="Y109" s="4"/>
    </row>
    <row r="110" spans="21:25">
      <c r="U110" s="4"/>
      <c r="V110" s="4"/>
      <c r="W110" s="4"/>
      <c r="X110" s="4"/>
      <c r="Y110" s="4"/>
    </row>
    <row r="111" spans="21:25">
      <c r="U111" s="4"/>
      <c r="V111" s="4"/>
      <c r="W111" s="4"/>
      <c r="X111" s="4"/>
      <c r="Y111" s="4"/>
    </row>
  </sheetData>
  <phoneticPr fontId="8" type="noConversion"/>
  <pageMargins left="0.7" right="0.7" top="0.75" bottom="0.75" header="0.3" footer="0.3"/>
  <pageSetup scale="3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workbookViewId="0">
      <selection activeCell="B4" sqref="B4:F4"/>
    </sheetView>
  </sheetViews>
  <sheetFormatPr defaultRowHeight="15"/>
  <cols>
    <col min="1" max="1" width="6" customWidth="1"/>
    <col min="2" max="2" width="26.7109375" customWidth="1"/>
    <col min="3" max="3" width="16.5703125" customWidth="1"/>
    <col min="4" max="4" width="14.28515625" customWidth="1"/>
    <col min="5" max="5" width="16.7109375" customWidth="1"/>
  </cols>
  <sheetData>
    <row r="1" spans="1:3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8.75">
      <c r="A4" s="1"/>
      <c r="B4" s="33" t="s">
        <v>213</v>
      </c>
      <c r="C4" s="33"/>
      <c r="D4" s="33"/>
      <c r="E4" s="33"/>
      <c r="F4" s="3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8.75">
      <c r="A5" s="1"/>
      <c r="B5" s="33" t="s">
        <v>214</v>
      </c>
      <c r="C5" s="33"/>
      <c r="D5" s="33"/>
      <c r="E5" s="33"/>
      <c r="F5" s="3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8.75">
      <c r="A6" s="1"/>
      <c r="B6" s="33" t="s">
        <v>264</v>
      </c>
      <c r="C6" s="33"/>
      <c r="D6" s="33"/>
      <c r="E6" s="33"/>
      <c r="F6" s="3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>
      <c r="A9" s="1"/>
      <c r="B9" s="35" t="s">
        <v>265</v>
      </c>
      <c r="C9" s="35"/>
      <c r="D9" s="35"/>
      <c r="E9" s="35"/>
      <c r="F9" s="3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39">
      <c r="A11" s="2" t="s">
        <v>0</v>
      </c>
      <c r="B11" s="2" t="s">
        <v>220</v>
      </c>
      <c r="C11" s="2" t="s">
        <v>269</v>
      </c>
      <c r="D11" s="2" t="s">
        <v>270</v>
      </c>
      <c r="E11" s="2" t="s">
        <v>271</v>
      </c>
      <c r="F11" s="2" t="s">
        <v>272</v>
      </c>
      <c r="G11" s="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>
      <c r="A12">
        <v>1</v>
      </c>
      <c r="B12" s="26" t="s">
        <v>266</v>
      </c>
      <c r="C12" s="4">
        <v>0.47799999999999998</v>
      </c>
      <c r="D12" s="4">
        <v>5.8099999999999999E-2</v>
      </c>
      <c r="E12" s="4">
        <f>C12*D12</f>
        <v>2.7771799999999999E-2</v>
      </c>
      <c r="F12" s="4">
        <f>E12</f>
        <v>2.7771799999999999E-2</v>
      </c>
    </row>
    <row r="13" spans="1:31">
      <c r="A13">
        <f>A12+1</f>
        <v>2</v>
      </c>
      <c r="B13" s="1" t="s">
        <v>267</v>
      </c>
      <c r="C13" s="4">
        <v>3.0000000000000001E-3</v>
      </c>
      <c r="D13" s="4">
        <v>5.4300000000000001E-2</v>
      </c>
      <c r="E13" s="4">
        <f>C13*D13</f>
        <v>1.629E-4</v>
      </c>
      <c r="F13" s="4">
        <f>(1/0.65)*E13</f>
        <v>2.5061538461538461E-4</v>
      </c>
    </row>
    <row r="14" spans="1:31">
      <c r="A14">
        <f t="shared" ref="A14:A47" si="0">A13+1</f>
        <v>3</v>
      </c>
      <c r="B14" s="1" t="s">
        <v>268</v>
      </c>
      <c r="C14" s="4">
        <v>0.51900000000000002</v>
      </c>
      <c r="D14" s="4">
        <v>0.105</v>
      </c>
      <c r="E14" s="4">
        <f>C14*D14</f>
        <v>5.4495000000000002E-2</v>
      </c>
      <c r="F14" s="4">
        <f>(1/0.65)*E14</f>
        <v>8.3838461538461528E-2</v>
      </c>
    </row>
    <row r="15" spans="1:31">
      <c r="A15">
        <f t="shared" si="0"/>
        <v>4</v>
      </c>
      <c r="B15" s="1" t="s">
        <v>23</v>
      </c>
      <c r="C15" s="4">
        <f>SUM(C12:C14)</f>
        <v>1</v>
      </c>
      <c r="D15" s="4"/>
      <c r="E15" s="4">
        <f>SUM(E12:E14)</f>
        <v>8.2429699999999995E-2</v>
      </c>
      <c r="F15" s="4">
        <f>SUM(F12:F14)</f>
        <v>0.11186087692307692</v>
      </c>
    </row>
    <row r="16" spans="1:31">
      <c r="A16">
        <f t="shared" si="0"/>
        <v>5</v>
      </c>
      <c r="C16" s="4"/>
      <c r="D16" s="4"/>
      <c r="E16" s="4"/>
      <c r="F16" s="4"/>
    </row>
    <row r="17" spans="1:6">
      <c r="A17">
        <f t="shared" si="0"/>
        <v>6</v>
      </c>
    </row>
    <row r="18" spans="1:6">
      <c r="A18">
        <f t="shared" si="0"/>
        <v>7</v>
      </c>
      <c r="B18" s="35" t="s">
        <v>273</v>
      </c>
      <c r="C18" s="35"/>
      <c r="D18" s="35"/>
      <c r="E18" s="35"/>
      <c r="F18" s="35"/>
    </row>
    <row r="19" spans="1:6">
      <c r="A19">
        <f t="shared" si="0"/>
        <v>8</v>
      </c>
      <c r="B19" s="1"/>
      <c r="C19" s="1"/>
      <c r="D19" s="1"/>
      <c r="E19" s="1"/>
      <c r="F19" s="1"/>
    </row>
    <row r="20" spans="1:6" ht="39">
      <c r="A20">
        <f t="shared" si="0"/>
        <v>9</v>
      </c>
      <c r="B20" s="2" t="s">
        <v>220</v>
      </c>
      <c r="C20" s="2" t="s">
        <v>269</v>
      </c>
      <c r="D20" s="2" t="s">
        <v>270</v>
      </c>
      <c r="E20" s="2" t="s">
        <v>271</v>
      </c>
      <c r="F20" s="2" t="s">
        <v>272</v>
      </c>
    </row>
    <row r="21" spans="1:6">
      <c r="A21">
        <f t="shared" si="0"/>
        <v>10</v>
      </c>
      <c r="B21" s="26" t="s">
        <v>266</v>
      </c>
      <c r="C21" s="4">
        <v>0.47799999999999998</v>
      </c>
      <c r="D21" s="4">
        <v>5.8099999999999999E-2</v>
      </c>
      <c r="E21" s="4">
        <f>C21*D21</f>
        <v>2.7771799999999999E-2</v>
      </c>
      <c r="F21" s="4">
        <f>E21</f>
        <v>2.7771799999999999E-2</v>
      </c>
    </row>
    <row r="22" spans="1:6">
      <c r="A22">
        <f t="shared" si="0"/>
        <v>11</v>
      </c>
      <c r="B22" s="1" t="s">
        <v>267</v>
      </c>
      <c r="C22" s="4">
        <v>3.0000000000000001E-3</v>
      </c>
      <c r="D22" s="4">
        <v>5.4300000000000001E-2</v>
      </c>
      <c r="E22" s="4">
        <f>C22*D22</f>
        <v>1.629E-4</v>
      </c>
      <c r="F22" s="4">
        <f>(1/0.65)*E22</f>
        <v>2.5061538461538461E-4</v>
      </c>
    </row>
    <row r="23" spans="1:6">
      <c r="A23">
        <f t="shared" si="0"/>
        <v>12</v>
      </c>
      <c r="B23" s="1" t="s">
        <v>268</v>
      </c>
      <c r="C23" s="4">
        <v>0.51900000000000002</v>
      </c>
      <c r="D23" s="4">
        <v>9.5000000000000001E-2</v>
      </c>
      <c r="E23" s="4">
        <f>C23*D23</f>
        <v>4.9305000000000002E-2</v>
      </c>
      <c r="F23" s="4">
        <f>(1/0.65)*E23</f>
        <v>7.5853846153846147E-2</v>
      </c>
    </row>
    <row r="24" spans="1:6">
      <c r="A24">
        <f t="shared" si="0"/>
        <v>13</v>
      </c>
      <c r="B24" s="1" t="s">
        <v>23</v>
      </c>
      <c r="C24" s="4">
        <f>SUM(C21:C23)</f>
        <v>1</v>
      </c>
      <c r="D24" s="4"/>
      <c r="E24" s="4">
        <f>SUM(E21:E23)</f>
        <v>7.7239699999999994E-2</v>
      </c>
      <c r="F24" s="4">
        <f>SUM(F21:F23)</f>
        <v>0.10387626153846152</v>
      </c>
    </row>
    <row r="25" spans="1:6">
      <c r="A25">
        <f t="shared" si="0"/>
        <v>14</v>
      </c>
    </row>
    <row r="26" spans="1:6">
      <c r="A26">
        <f t="shared" si="0"/>
        <v>15</v>
      </c>
    </row>
    <row r="27" spans="1:6">
      <c r="A27">
        <f t="shared" si="0"/>
        <v>16</v>
      </c>
      <c r="B27" s="35" t="s">
        <v>274</v>
      </c>
      <c r="C27" s="35"/>
      <c r="D27" s="35"/>
      <c r="E27" s="35"/>
      <c r="F27" s="35"/>
    </row>
    <row r="28" spans="1:6">
      <c r="A28">
        <f t="shared" si="0"/>
        <v>17</v>
      </c>
    </row>
    <row r="29" spans="1:6" ht="26.25">
      <c r="A29">
        <f t="shared" si="0"/>
        <v>18</v>
      </c>
      <c r="B29" s="2" t="s">
        <v>220</v>
      </c>
      <c r="C29" s="2" t="s">
        <v>275</v>
      </c>
      <c r="D29" s="2" t="s">
        <v>276</v>
      </c>
      <c r="E29" s="2" t="s">
        <v>277</v>
      </c>
      <c r="F29" s="2"/>
    </row>
    <row r="30" spans="1:6">
      <c r="A30">
        <f t="shared" si="0"/>
        <v>19</v>
      </c>
      <c r="B30" s="31" t="s">
        <v>278</v>
      </c>
      <c r="C30" s="28">
        <v>5494814774</v>
      </c>
      <c r="D30" s="28">
        <f>E30-C30</f>
        <v>0</v>
      </c>
      <c r="E30" s="28">
        <v>5494814774</v>
      </c>
    </row>
    <row r="31" spans="1:6">
      <c r="A31">
        <f t="shared" si="0"/>
        <v>20</v>
      </c>
      <c r="B31" s="31" t="s">
        <v>279</v>
      </c>
      <c r="C31" s="4">
        <f>E15</f>
        <v>8.2429699999999995E-2</v>
      </c>
      <c r="E31" s="4">
        <f>E24</f>
        <v>7.7239699999999994E-2</v>
      </c>
    </row>
    <row r="32" spans="1:6">
      <c r="A32">
        <f t="shared" si="0"/>
        <v>21</v>
      </c>
      <c r="B32" s="31" t="s">
        <v>287</v>
      </c>
      <c r="C32" s="4">
        <f>F15</f>
        <v>0.11186087692307692</v>
      </c>
      <c r="E32" s="4">
        <f>F24</f>
        <v>0.10387626153846152</v>
      </c>
    </row>
    <row r="33" spans="1:5">
      <c r="A33">
        <f t="shared" si="0"/>
        <v>22</v>
      </c>
      <c r="B33" s="31" t="s">
        <v>288</v>
      </c>
      <c r="C33" s="6">
        <f>C30*C31</f>
        <v>452935933.37638777</v>
      </c>
      <c r="D33" s="28">
        <f>E33-C33</f>
        <v>-28518088.677060008</v>
      </c>
      <c r="E33" s="6">
        <f>E30*E31</f>
        <v>424417844.69932777</v>
      </c>
    </row>
    <row r="34" spans="1:5">
      <c r="A34">
        <f t="shared" si="0"/>
        <v>23</v>
      </c>
      <c r="B34" s="31" t="s">
        <v>280</v>
      </c>
      <c r="C34" s="6">
        <f>C32*C30</f>
        <v>614654799.14951873</v>
      </c>
      <c r="D34" s="28">
        <f>E34-C34</f>
        <v>-43873982.58009243</v>
      </c>
      <c r="E34" s="6">
        <f>E32*E30</f>
        <v>570780816.5694263</v>
      </c>
    </row>
    <row r="35" spans="1:5">
      <c r="A35">
        <f t="shared" si="0"/>
        <v>24</v>
      </c>
      <c r="B35" s="31" t="s">
        <v>281</v>
      </c>
      <c r="C35" s="28">
        <f>232926887+20471587</f>
        <v>253398474</v>
      </c>
      <c r="D35" s="28"/>
      <c r="E35" s="28">
        <f>C35</f>
        <v>253398474</v>
      </c>
    </row>
    <row r="36" spans="1:5">
      <c r="A36">
        <f t="shared" si="0"/>
        <v>25</v>
      </c>
      <c r="B36" s="31" t="s">
        <v>282</v>
      </c>
      <c r="C36" s="28">
        <f>C34-C33</f>
        <v>161718865.77313095</v>
      </c>
      <c r="D36" s="28"/>
      <c r="E36" s="28">
        <f>E34-E33</f>
        <v>146362971.87009853</v>
      </c>
    </row>
    <row r="37" spans="1:5">
      <c r="A37">
        <f t="shared" si="0"/>
        <v>26</v>
      </c>
      <c r="B37" s="32" t="s">
        <v>286</v>
      </c>
      <c r="C37" s="28">
        <f>C34+C35</f>
        <v>868053273.14951873</v>
      </c>
      <c r="D37" s="28"/>
      <c r="E37" s="28">
        <f>E34+E35</f>
        <v>824179290.5694263</v>
      </c>
    </row>
    <row r="38" spans="1:5">
      <c r="A38">
        <f t="shared" si="0"/>
        <v>27</v>
      </c>
      <c r="B38" s="32" t="s">
        <v>289</v>
      </c>
      <c r="C38" s="28">
        <f>C33+C35</f>
        <v>706334407.37638783</v>
      </c>
      <c r="D38" s="28"/>
      <c r="E38" s="28">
        <f>E33+E35</f>
        <v>677816318.69932771</v>
      </c>
    </row>
    <row r="39" spans="1:5">
      <c r="A39">
        <f t="shared" si="0"/>
        <v>28</v>
      </c>
      <c r="B39" s="31" t="s">
        <v>283</v>
      </c>
      <c r="C39" s="28">
        <f>C30*C12</f>
        <v>2626521461.9720001</v>
      </c>
      <c r="D39" s="28"/>
      <c r="E39" s="28">
        <f>E30*C21</f>
        <v>2626521461.9720001</v>
      </c>
    </row>
    <row r="40" spans="1:5">
      <c r="A40">
        <f t="shared" si="0"/>
        <v>29</v>
      </c>
      <c r="B40" s="31" t="s">
        <v>284</v>
      </c>
      <c r="C40" s="28">
        <f>E12*C30</f>
        <v>152600896.94057319</v>
      </c>
      <c r="D40" s="28"/>
      <c r="E40" s="28">
        <f>E30*E21</f>
        <v>152600896.94057319</v>
      </c>
    </row>
    <row r="41" spans="1:5">
      <c r="A41">
        <f t="shared" si="0"/>
        <v>30</v>
      </c>
      <c r="B41" s="31" t="s">
        <v>285</v>
      </c>
      <c r="C41" s="4">
        <f>C12</f>
        <v>0.47799999999999998</v>
      </c>
      <c r="E41" s="4">
        <f>C21</f>
        <v>0.47799999999999998</v>
      </c>
    </row>
    <row r="42" spans="1:5">
      <c r="A42">
        <f t="shared" si="0"/>
        <v>31</v>
      </c>
      <c r="B42" s="31"/>
    </row>
    <row r="43" spans="1:5">
      <c r="A43">
        <f t="shared" si="0"/>
        <v>32</v>
      </c>
      <c r="B43" s="36" t="s">
        <v>274</v>
      </c>
      <c r="C43" s="36"/>
      <c r="D43" s="36"/>
      <c r="E43" s="36"/>
    </row>
    <row r="44" spans="1:5" ht="26.25">
      <c r="A44">
        <f t="shared" si="0"/>
        <v>33</v>
      </c>
      <c r="B44" s="31"/>
      <c r="C44" s="2" t="s">
        <v>275</v>
      </c>
      <c r="D44" s="2"/>
      <c r="E44" s="2" t="s">
        <v>277</v>
      </c>
    </row>
    <row r="45" spans="1:5">
      <c r="A45">
        <f t="shared" si="0"/>
        <v>34</v>
      </c>
      <c r="B45" s="31" t="s">
        <v>290</v>
      </c>
      <c r="C45" s="4">
        <f>C38/C39</f>
        <v>0.2689239047169521</v>
      </c>
      <c r="D45" s="4"/>
      <c r="E45" s="4">
        <f>E38/E39</f>
        <v>0.258066164131178</v>
      </c>
    </row>
    <row r="46" spans="1:5">
      <c r="A46">
        <f t="shared" si="0"/>
        <v>35</v>
      </c>
      <c r="B46" s="31" t="s">
        <v>291</v>
      </c>
      <c r="C46" s="5">
        <f>C38/C40</f>
        <v>4.6286386354036511</v>
      </c>
      <c r="D46" s="5"/>
      <c r="E46" s="5">
        <f>E38/E40</f>
        <v>4.4417584187810331</v>
      </c>
    </row>
    <row r="47" spans="1:5">
      <c r="A47">
        <f t="shared" si="0"/>
        <v>36</v>
      </c>
      <c r="B47" s="31" t="s">
        <v>285</v>
      </c>
      <c r="C47" s="4">
        <f>C41</f>
        <v>0.47799999999999998</v>
      </c>
      <c r="E47" s="4">
        <f>E41</f>
        <v>0.47799999999999998</v>
      </c>
    </row>
    <row r="48" spans="1:5">
      <c r="B48" s="31"/>
    </row>
    <row r="49" spans="2:2">
      <c r="B49" s="31"/>
    </row>
    <row r="50" spans="2:2">
      <c r="B50" s="31"/>
    </row>
    <row r="51" spans="2:2">
      <c r="B51" s="31"/>
    </row>
  </sheetData>
  <mergeCells count="7">
    <mergeCell ref="B27:F27"/>
    <mergeCell ref="B43:E43"/>
    <mergeCell ref="B4:F4"/>
    <mergeCell ref="B5:F5"/>
    <mergeCell ref="B6:F6"/>
    <mergeCell ref="B9:F9"/>
    <mergeCell ref="B18:F18"/>
  </mergeCells>
  <phoneticPr fontId="8" type="noConversion"/>
  <pageMargins left="0.7" right="0.7" top="0.75" bottom="0.75" header="0.3" footer="0.3"/>
  <pageSetup scale="89" orientation="portrait" r:id="rId1"/>
  <headerFooter>
    <oddHeader>&amp;RExhibit OCS 1.9
Page 1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7"/>
  <sheetViews>
    <sheetView workbookViewId="0">
      <selection activeCell="L16" sqref="L16"/>
    </sheetView>
  </sheetViews>
  <sheetFormatPr defaultRowHeight="15"/>
  <cols>
    <col min="1" max="1" width="12.42578125" customWidth="1"/>
    <col min="5" max="5" width="10.5703125" customWidth="1"/>
    <col min="6" max="6" width="11" customWidth="1"/>
  </cols>
  <sheetData>
    <row r="1" spans="1:3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3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38" ht="18.75">
      <c r="A3" s="33" t="s">
        <v>213</v>
      </c>
      <c r="B3" s="33"/>
      <c r="C3" s="33"/>
      <c r="D3" s="33"/>
      <c r="E3" s="33"/>
      <c r="F3" s="3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38" ht="18.75">
      <c r="A4" s="33" t="s">
        <v>214</v>
      </c>
      <c r="B4" s="33"/>
      <c r="C4" s="33"/>
      <c r="D4" s="33"/>
      <c r="E4" s="33"/>
      <c r="F4" s="3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8" ht="18.75">
      <c r="A5" s="33" t="s">
        <v>135</v>
      </c>
      <c r="B5" s="33"/>
      <c r="C5" s="33"/>
      <c r="D5" s="33"/>
      <c r="E5" s="33"/>
      <c r="F5" s="3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3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38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3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38" ht="15.75">
      <c r="A9" s="1"/>
      <c r="B9" s="23" t="s">
        <v>148</v>
      </c>
      <c r="C9" s="23" t="s">
        <v>153</v>
      </c>
      <c r="D9" s="23" t="s">
        <v>154</v>
      </c>
      <c r="E9" s="23" t="s">
        <v>155</v>
      </c>
      <c r="F9" s="23" t="s">
        <v>156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38" ht="39">
      <c r="A10" s="1" t="s">
        <v>127</v>
      </c>
      <c r="B10" s="2" t="s">
        <v>130</v>
      </c>
      <c r="C10" s="2" t="s">
        <v>131</v>
      </c>
      <c r="D10" s="2" t="s">
        <v>132</v>
      </c>
      <c r="E10" s="2" t="s">
        <v>133</v>
      </c>
      <c r="F10" s="2" t="s">
        <v>134</v>
      </c>
      <c r="G10" s="2"/>
      <c r="H10" s="2"/>
      <c r="I10" s="2"/>
      <c r="J10" s="2"/>
      <c r="K10" s="2"/>
      <c r="L10" s="2"/>
      <c r="M10" s="2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38">
      <c r="A11" s="19">
        <v>38718</v>
      </c>
      <c r="B11" s="4"/>
      <c r="C11" s="4">
        <v>4.65E-2</v>
      </c>
      <c r="D11" s="4">
        <v>4.4200000000000003E-2</v>
      </c>
      <c r="E11" s="4">
        <v>5.2900000000000003E-2</v>
      </c>
      <c r="F11" s="4">
        <v>6.0240000000000002E-2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>
      <c r="A12" s="19">
        <v>38749</v>
      </c>
      <c r="B12" s="4">
        <v>4.5400000000000003E-2</v>
      </c>
      <c r="C12" s="4">
        <v>4.7300000000000002E-2</v>
      </c>
      <c r="D12" s="4">
        <v>4.5699999999999998E-2</v>
      </c>
      <c r="E12" s="4">
        <v>5.3499999999999999E-2</v>
      </c>
      <c r="F12" s="4">
        <v>6.2700000000000006E-2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>
      <c r="A13" s="19">
        <v>38777</v>
      </c>
      <c r="B13" s="4">
        <v>4.7300000000000002E-2</v>
      </c>
      <c r="C13" s="4">
        <v>4.9099999999999998E-2</v>
      </c>
      <c r="D13" s="4">
        <v>4.7199999999999999E-2</v>
      </c>
      <c r="E13" s="4">
        <v>5.5300000000000002E-2</v>
      </c>
      <c r="F13" s="4">
        <v>6.4100000000000004E-2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>
      <c r="A14" s="19">
        <v>38808</v>
      </c>
      <c r="B14" s="4">
        <v>5.0599999999999999E-2</v>
      </c>
      <c r="C14" s="4">
        <v>5.2200000000000003E-2</v>
      </c>
      <c r="D14" s="4">
        <v>4.99E-2</v>
      </c>
      <c r="E14" s="4">
        <v>5.8400000000000001E-2</v>
      </c>
      <c r="F14" s="4">
        <v>6.6799999999999998E-2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>
      <c r="A15" s="19">
        <v>38838</v>
      </c>
      <c r="B15" s="4">
        <v>5.1999999999999998E-2</v>
      </c>
      <c r="C15" s="4">
        <v>5.3499999999999999E-2</v>
      </c>
      <c r="D15" s="4">
        <v>5.11E-2</v>
      </c>
      <c r="E15" s="4">
        <v>5.9499999999999997E-2</v>
      </c>
      <c r="F15" s="4">
        <v>6.7500000000000004E-2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>
      <c r="A16" s="19">
        <v>38869</v>
      </c>
      <c r="B16" s="4">
        <v>5.1499999999999997E-2</v>
      </c>
      <c r="C16" s="4">
        <v>5.2900000000000003E-2</v>
      </c>
      <c r="D16" s="4">
        <v>5.11E-2</v>
      </c>
      <c r="E16" s="4">
        <v>5.8900000000000001E-2</v>
      </c>
      <c r="F16" s="4">
        <v>6.7799999999999999E-2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>
      <c r="A17" s="19">
        <v>38899</v>
      </c>
      <c r="B17" s="4">
        <v>5.1299999999999998E-2</v>
      </c>
      <c r="C17" s="4">
        <v>5.2499999999999998E-2</v>
      </c>
      <c r="D17" s="4">
        <v>5.0900000000000001E-2</v>
      </c>
      <c r="E17" s="4">
        <v>5.8500000000000003E-2</v>
      </c>
      <c r="F17" s="4">
        <v>6.7599999999999993E-2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>
      <c r="A18" s="19">
        <v>38930</v>
      </c>
      <c r="B18" s="4">
        <v>0.05</v>
      </c>
      <c r="C18" s="4">
        <v>5.0799999999999998E-2</v>
      </c>
      <c r="D18" s="4">
        <v>4.8800000000000003E-2</v>
      </c>
      <c r="E18" s="4">
        <v>5.6800000000000003E-2</v>
      </c>
      <c r="F18" s="4">
        <v>6.59E-2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>
      <c r="A19" s="19">
        <v>38961</v>
      </c>
      <c r="B19" s="4">
        <v>4.8500000000000001E-2</v>
      </c>
      <c r="C19" s="4">
        <v>4.9299999999999997E-2</v>
      </c>
      <c r="D19" s="4">
        <v>4.7199999999999999E-2</v>
      </c>
      <c r="E19" s="4">
        <v>5.5100000000000003E-2</v>
      </c>
      <c r="F19" s="4">
        <v>6.4299999999999996E-2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38">
      <c r="A20" s="19">
        <v>38991</v>
      </c>
      <c r="B20" s="4">
        <v>4.8500000000000001E-2</v>
      </c>
      <c r="C20" s="4">
        <v>4.9399999999999999E-2</v>
      </c>
      <c r="D20" s="4">
        <v>4.7300000000000002E-2</v>
      </c>
      <c r="E20" s="4">
        <v>5.5100000000000003E-2</v>
      </c>
      <c r="F20" s="4">
        <v>6.4199999999999993E-2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>
      <c r="A21" s="19">
        <v>39022</v>
      </c>
      <c r="B21" s="4">
        <v>4.6899999999999997E-2</v>
      </c>
      <c r="C21" s="4">
        <v>4.7800000000000002E-2</v>
      </c>
      <c r="D21" s="4">
        <v>4.5999999999999999E-2</v>
      </c>
      <c r="E21" s="4">
        <v>5.33E-2</v>
      </c>
      <c r="F21" s="4">
        <v>6.2E-2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>
      <c r="A22" s="19">
        <v>39052</v>
      </c>
      <c r="B22" s="4">
        <v>4.6800000000000001E-2</v>
      </c>
      <c r="C22" s="4">
        <v>4.7800000000000002E-2</v>
      </c>
      <c r="D22" s="4">
        <v>4.5600000000000002E-2</v>
      </c>
      <c r="E22" s="4">
        <v>5.3199999999999997E-2</v>
      </c>
      <c r="F22" s="4">
        <v>6.2199999999999998E-2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>
      <c r="A23" s="19">
        <v>39083</v>
      </c>
      <c r="B23" s="4">
        <v>4.8500000000000001E-2</v>
      </c>
      <c r="C23" s="4">
        <v>4.9500000000000002E-2</v>
      </c>
      <c r="D23" s="4">
        <v>4.7600000000000003E-2</v>
      </c>
      <c r="E23" s="4">
        <v>5.3999999999999999E-2</v>
      </c>
      <c r="F23" s="4">
        <v>6.3399999999999998E-2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>
      <c r="A24" s="19">
        <v>39114</v>
      </c>
      <c r="B24" s="4">
        <v>4.82E-2</v>
      </c>
      <c r="C24" s="4">
        <v>4.9299999999999997E-2</v>
      </c>
      <c r="D24" s="4">
        <v>4.7199999999999999E-2</v>
      </c>
      <c r="E24" s="4">
        <v>5.3900000000000003E-2</v>
      </c>
      <c r="F24" s="4">
        <v>6.2799999999999995E-2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>
      <c r="A25" s="19">
        <v>39142</v>
      </c>
      <c r="B25" s="4">
        <v>4.7199999999999999E-2</v>
      </c>
      <c r="C25" s="4">
        <v>4.8099999999999997E-2</v>
      </c>
      <c r="D25" s="4">
        <v>4.5600000000000002E-2</v>
      </c>
      <c r="E25" s="4">
        <v>5.2999999999999999E-2</v>
      </c>
      <c r="F25" s="4">
        <v>6.2700000000000006E-2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>
      <c r="A26" s="19">
        <v>39173</v>
      </c>
      <c r="B26" s="4">
        <v>4.87E-2</v>
      </c>
      <c r="C26" s="4">
        <v>4.9500000000000002E-2</v>
      </c>
      <c r="D26" s="4">
        <v>4.6899999999999997E-2</v>
      </c>
      <c r="E26" s="4">
        <v>5.4699999999999999E-2</v>
      </c>
      <c r="F26" s="4">
        <v>6.3899999999999998E-2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>
      <c r="A27" s="19">
        <v>39203</v>
      </c>
      <c r="B27" s="4">
        <v>4.9000000000000002E-2</v>
      </c>
      <c r="C27" s="4">
        <v>4.9799999999999997E-2</v>
      </c>
      <c r="D27" s="4">
        <v>4.7500000000000001E-2</v>
      </c>
      <c r="E27" s="4">
        <v>5.4699999999999999E-2</v>
      </c>
      <c r="F27" s="4">
        <v>6.3899999999999998E-2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>
      <c r="A28" s="19">
        <v>39234</v>
      </c>
      <c r="B28" s="4">
        <v>5.1999999999999998E-2</v>
      </c>
      <c r="C28" s="4">
        <v>5.2900000000000003E-2</v>
      </c>
      <c r="D28" s="4">
        <v>5.0999999999999997E-2</v>
      </c>
      <c r="E28" s="4">
        <v>5.79E-2</v>
      </c>
      <c r="F28" s="4">
        <v>6.7000000000000004E-2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>
      <c r="A29" s="19">
        <v>39264</v>
      </c>
      <c r="B29" s="4">
        <v>5.11E-2</v>
      </c>
      <c r="C29" s="4">
        <v>5.1900000000000002E-2</v>
      </c>
      <c r="D29" s="4">
        <v>0.05</v>
      </c>
      <c r="E29" s="4">
        <v>5.7299999999999997E-2</v>
      </c>
      <c r="F29" s="4">
        <v>6.6500000000000004E-2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>
      <c r="A30" s="19">
        <v>39295</v>
      </c>
      <c r="B30" s="4">
        <v>4.9299999999999997E-2</v>
      </c>
      <c r="C30" s="4">
        <v>0.05</v>
      </c>
      <c r="D30" s="4">
        <v>4.6699999999999998E-2</v>
      </c>
      <c r="E30" s="4">
        <v>5.79E-2</v>
      </c>
      <c r="F30" s="4">
        <v>6.6500000000000004E-2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>
      <c r="A31" s="19">
        <v>39326</v>
      </c>
      <c r="B31" s="4">
        <v>4.7899999999999998E-2</v>
      </c>
      <c r="C31" s="4">
        <v>4.8399999999999999E-2</v>
      </c>
      <c r="D31" s="4">
        <v>4.5199999999999997E-2</v>
      </c>
      <c r="E31" s="4">
        <v>5.74E-2</v>
      </c>
      <c r="F31" s="4">
        <v>6.59E-2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>
      <c r="A32" s="19">
        <v>39356</v>
      </c>
      <c r="B32" s="4">
        <v>4.7699999999999999E-2</v>
      </c>
      <c r="C32" s="4">
        <v>4.8300000000000003E-2</v>
      </c>
      <c r="D32" s="4">
        <v>4.53E-2</v>
      </c>
      <c r="E32" s="4">
        <v>5.6599999999999998E-2</v>
      </c>
      <c r="F32" s="4">
        <v>6.4799999999999996E-2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>
      <c r="A33" s="19">
        <v>39387</v>
      </c>
      <c r="B33" s="4">
        <v>4.5199999999999997E-2</v>
      </c>
      <c r="C33" s="4">
        <v>4.5600000000000002E-2</v>
      </c>
      <c r="D33" s="4">
        <v>4.1500000000000002E-2</v>
      </c>
      <c r="E33" s="4">
        <v>5.4399999999999997E-2</v>
      </c>
      <c r="F33" s="4">
        <v>6.4000000000000001E-2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>
      <c r="A34" s="19">
        <v>39417</v>
      </c>
      <c r="B34" s="4">
        <v>4.53E-2</v>
      </c>
      <c r="C34" s="4">
        <v>4.5699999999999998E-2</v>
      </c>
      <c r="D34" s="4">
        <v>4.1000000000000002E-2</v>
      </c>
      <c r="E34" s="4">
        <v>5.4899999999999997E-2</v>
      </c>
      <c r="F34" s="4">
        <v>6.6500000000000004E-2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>
      <c r="A35" s="19">
        <v>39448</v>
      </c>
      <c r="B35" s="4">
        <v>4.3299999999999998E-2</v>
      </c>
      <c r="C35" s="4">
        <v>4.3499999999999997E-2</v>
      </c>
      <c r="D35" s="4">
        <v>3.7400000000000003E-2</v>
      </c>
      <c r="E35" s="4">
        <v>5.33E-2</v>
      </c>
      <c r="F35" s="4">
        <v>6.54E-2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>
      <c r="A36" s="19">
        <v>39479</v>
      </c>
      <c r="B36" s="4">
        <v>4.5199999999999997E-2</v>
      </c>
      <c r="C36" s="4">
        <v>4.4900000000000002E-2</v>
      </c>
      <c r="D36" s="4">
        <v>3.7400000000000003E-2</v>
      </c>
      <c r="E36" s="4">
        <v>5.5300000000000002E-2</v>
      </c>
      <c r="F36" s="4">
        <v>6.8199999999999997E-2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>
      <c r="A37" s="19">
        <v>39508</v>
      </c>
      <c r="B37" s="4">
        <v>4.3900000000000002E-2</v>
      </c>
      <c r="C37" s="4">
        <v>4.36E-2</v>
      </c>
      <c r="D37" s="4">
        <v>3.5099999999999999E-2</v>
      </c>
      <c r="E37" s="4">
        <v>5.5100000000000003E-2</v>
      </c>
      <c r="F37" s="4">
        <v>6.8900000000000003E-2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>
      <c r="A38" s="19">
        <v>39539</v>
      </c>
      <c r="B38" s="4">
        <v>4.4400000000000002E-2</v>
      </c>
      <c r="C38" s="4">
        <v>4.4400000000000002E-2</v>
      </c>
      <c r="D38" s="4">
        <v>3.6799999999999999E-2</v>
      </c>
      <c r="E38" s="4">
        <v>5.5500000000000001E-2</v>
      </c>
      <c r="F38" s="4">
        <v>6.9699999999999998E-2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>
      <c r="A39" s="19">
        <v>39569</v>
      </c>
      <c r="B39" s="4">
        <v>4.5999999999999999E-2</v>
      </c>
      <c r="C39" s="4">
        <v>4.5999999999999999E-2</v>
      </c>
      <c r="D39" s="4">
        <v>3.8800000000000001E-2</v>
      </c>
      <c r="E39" s="4">
        <v>5.57E-2</v>
      </c>
      <c r="F39" s="4">
        <v>6.93E-2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>
      <c r="A40" s="19">
        <v>39600</v>
      </c>
      <c r="B40" s="4">
        <v>4.6899999999999997E-2</v>
      </c>
      <c r="C40" s="4">
        <v>4.7399999999999998E-2</v>
      </c>
      <c r="D40" s="4">
        <v>4.1000000000000002E-2</v>
      </c>
      <c r="E40" s="4">
        <v>5.6800000000000003E-2</v>
      </c>
      <c r="F40" s="4">
        <v>7.0699999999999999E-2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>
      <c r="A41" s="19">
        <v>39630</v>
      </c>
      <c r="B41" s="4">
        <v>4.5699999999999998E-2</v>
      </c>
      <c r="C41" s="4">
        <v>4.6199999999999998E-2</v>
      </c>
      <c r="D41" s="4">
        <v>4.0099999999999997E-2</v>
      </c>
      <c r="E41" s="4">
        <v>5.67E-2</v>
      </c>
      <c r="F41" s="4">
        <v>7.1599999999999997E-2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>
      <c r="A42" s="19">
        <v>39661</v>
      </c>
      <c r="B42" s="4">
        <v>4.4999999999999998E-2</v>
      </c>
      <c r="C42" s="4">
        <v>4.53E-2</v>
      </c>
      <c r="D42" s="4">
        <v>3.8899999999999997E-2</v>
      </c>
      <c r="E42" s="4">
        <v>5.6399999999999999E-2</v>
      </c>
      <c r="F42" s="4">
        <v>7.1499999999999994E-2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>
      <c r="A43" s="19">
        <v>39692</v>
      </c>
      <c r="B43" s="4">
        <v>4.2700000000000002E-2</v>
      </c>
      <c r="C43" s="4">
        <v>4.3200000000000002E-2</v>
      </c>
      <c r="D43" s="4">
        <v>3.6900000000000002E-2</v>
      </c>
      <c r="E43" s="4">
        <v>5.6500000000000002E-2</v>
      </c>
      <c r="F43" s="4">
        <v>7.3099999999999998E-2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>
      <c r="A44" s="19">
        <v>39722</v>
      </c>
      <c r="B44" s="4">
        <v>4.1700000000000001E-2</v>
      </c>
      <c r="C44" s="4">
        <v>4.4499999999999998E-2</v>
      </c>
      <c r="D44" s="4">
        <v>3.8100000000000002E-2</v>
      </c>
      <c r="E44" s="4">
        <v>6.2799999999999995E-2</v>
      </c>
      <c r="F44" s="4">
        <v>8.8800000000000004E-2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>
      <c r="A45" s="19">
        <v>39753</v>
      </c>
      <c r="B45" s="4">
        <v>0.04</v>
      </c>
      <c r="C45" s="4">
        <v>4.2700000000000002E-2</v>
      </c>
      <c r="D45" s="4">
        <v>3.5299999999999998E-2</v>
      </c>
      <c r="E45" s="4">
        <v>6.1199999999999997E-2</v>
      </c>
      <c r="F45" s="4">
        <v>9.2100000000000001E-2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>
      <c r="A46" s="19">
        <v>39783</v>
      </c>
      <c r="B46" s="4">
        <v>2.87E-2</v>
      </c>
      <c r="C46" s="4">
        <v>3.1800000000000002E-2</v>
      </c>
      <c r="D46" s="4">
        <v>2.4199999999999999E-2</v>
      </c>
      <c r="E46" s="4">
        <v>5.0500000000000003E-2</v>
      </c>
      <c r="F46" s="4">
        <v>8.43E-2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>
      <c r="A47" s="19">
        <v>39814</v>
      </c>
      <c r="B47" s="4">
        <v>3.1300000000000001E-2</v>
      </c>
      <c r="C47" s="4">
        <v>3.4599999999999999E-2</v>
      </c>
      <c r="D47" s="4">
        <v>2.52E-2</v>
      </c>
      <c r="E47" s="4">
        <v>5.0500000000000003E-2</v>
      </c>
      <c r="F47" s="4">
        <v>8.14E-2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>
      <c r="A48" s="19">
        <v>39845</v>
      </c>
      <c r="B48" s="4">
        <v>3.5900000000000001E-2</v>
      </c>
      <c r="C48" s="4">
        <v>3.8300000000000001E-2</v>
      </c>
      <c r="D48" s="4">
        <v>2.87E-2</v>
      </c>
      <c r="E48" s="4">
        <v>5.2699999999999997E-2</v>
      </c>
      <c r="F48" s="4">
        <v>8.0799999999999997E-2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>
      <c r="A49" s="19">
        <v>39873</v>
      </c>
      <c r="B49" s="4">
        <v>3.6400000000000002E-2</v>
      </c>
      <c r="C49" s="4">
        <v>3.78E-2</v>
      </c>
      <c r="D49" s="4">
        <v>2.8199999999999999E-2</v>
      </c>
      <c r="E49" s="4">
        <v>5.5E-2</v>
      </c>
      <c r="F49" s="4">
        <v>8.4199999999999997E-2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>
      <c r="A50" s="19">
        <v>39904</v>
      </c>
      <c r="B50" s="4">
        <v>3.7600000000000001E-2</v>
      </c>
      <c r="C50" s="4">
        <v>3.8399999999999997E-2</v>
      </c>
      <c r="D50" s="4">
        <v>2.93E-2</v>
      </c>
      <c r="E50" s="4">
        <v>5.3900000000000003E-2</v>
      </c>
      <c r="F50" s="4">
        <v>8.3900000000000002E-2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>
      <c r="A51" s="19">
        <v>39934</v>
      </c>
      <c r="B51" s="4">
        <v>4.2299999999999997E-2</v>
      </c>
      <c r="C51" s="4">
        <v>4.2200000000000001E-2</v>
      </c>
      <c r="D51" s="4">
        <v>3.2899999999999999E-2</v>
      </c>
      <c r="E51" s="4">
        <v>5.5399999999999998E-2</v>
      </c>
      <c r="F51" s="4">
        <v>8.0600000000000005E-2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>
      <c r="A52" s="19">
        <v>39965</v>
      </c>
      <c r="B52" s="4">
        <v>4.5199999999999997E-2</v>
      </c>
      <c r="C52" s="4">
        <v>4.5100000000000001E-2</v>
      </c>
      <c r="D52" s="4">
        <v>3.7199999999999997E-2</v>
      </c>
      <c r="E52" s="4">
        <v>5.6099999999999997E-2</v>
      </c>
      <c r="F52" s="4">
        <v>7.4999999999999997E-2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>
      <c r="A53" s="19">
        <v>39995</v>
      </c>
      <c r="B53" s="4">
        <v>4.41E-2</v>
      </c>
      <c r="C53" s="4">
        <v>4.3799999999999999E-2</v>
      </c>
      <c r="D53" s="4">
        <v>3.56E-2</v>
      </c>
      <c r="E53" s="4">
        <v>5.4100000000000002E-2</v>
      </c>
      <c r="F53" s="4">
        <v>7.0900000000000005E-2</v>
      </c>
    </row>
    <row r="54" spans="1:38">
      <c r="A54" s="19">
        <v>40026</v>
      </c>
      <c r="B54" s="4">
        <v>4.3700000000000003E-2</v>
      </c>
      <c r="C54" s="4">
        <v>4.3299999999999998E-2</v>
      </c>
      <c r="D54" s="4">
        <v>3.5900000000000001E-2</v>
      </c>
      <c r="E54" s="4">
        <v>5.2600000000000001E-2</v>
      </c>
      <c r="F54" s="4">
        <v>6.5799999999999997E-2</v>
      </c>
    </row>
    <row r="55" spans="1:38">
      <c r="A55" s="19">
        <v>40057</v>
      </c>
      <c r="B55" s="4">
        <v>4.19E-2</v>
      </c>
      <c r="C55" s="4">
        <v>4.1399999999999999E-2</v>
      </c>
      <c r="D55" s="4">
        <v>3.4000000000000002E-2</v>
      </c>
      <c r="E55" s="4">
        <v>5.1299999999999998E-2</v>
      </c>
      <c r="F55" s="4">
        <v>6.3099999999999989E-2</v>
      </c>
    </row>
    <row r="56" spans="1:38">
      <c r="A56" s="19">
        <v>40087</v>
      </c>
      <c r="B56" s="4">
        <v>4.19E-2</v>
      </c>
      <c r="C56" s="4">
        <v>4.1599999999999998E-2</v>
      </c>
      <c r="D56" s="4">
        <v>3.39E-2</v>
      </c>
      <c r="E56" s="4">
        <v>5.1500000000000004E-2</v>
      </c>
      <c r="F56" s="4">
        <v>6.2899999999999998E-2</v>
      </c>
    </row>
    <row r="57" spans="1:38">
      <c r="A57" s="19">
        <v>40118</v>
      </c>
      <c r="B57" s="4">
        <v>4.3099999999999999E-2</v>
      </c>
      <c r="C57" s="4">
        <v>4.24E-2</v>
      </c>
      <c r="D57" s="4">
        <v>3.4000000000000002E-2</v>
      </c>
      <c r="E57" s="4">
        <v>5.1900000000000002E-2</v>
      </c>
      <c r="F57" s="4">
        <v>6.3200000000000006E-2</v>
      </c>
    </row>
    <row r="58" spans="1:38">
      <c r="A58" s="19">
        <v>40148</v>
      </c>
      <c r="B58" s="4">
        <v>4.4900000000000002E-2</v>
      </c>
      <c r="C58" s="4">
        <v>4.4000000000000004E-2</v>
      </c>
      <c r="D58" s="4">
        <v>3.5900000000000001E-2</v>
      </c>
      <c r="E58" s="4">
        <v>5.2600000000000001E-2</v>
      </c>
      <c r="F58" s="4">
        <v>6.3700000000000007E-2</v>
      </c>
    </row>
    <row r="59" spans="1:38">
      <c r="A59" s="19">
        <v>40179</v>
      </c>
      <c r="B59" s="4">
        <v>4.5999999999999999E-2</v>
      </c>
      <c r="C59" s="4">
        <v>4.4999999999999998E-2</v>
      </c>
      <c r="D59" s="4">
        <v>3.73E-2</v>
      </c>
      <c r="E59" s="4">
        <v>5.2600000000000001E-2</v>
      </c>
      <c r="F59" s="4">
        <v>6.25E-2</v>
      </c>
    </row>
    <row r="60" spans="1:38">
      <c r="A60" s="19">
        <v>40210</v>
      </c>
      <c r="B60" s="4">
        <v>4.6199999999999998E-2</v>
      </c>
      <c r="C60" s="4">
        <v>4.4800000000000006E-2</v>
      </c>
      <c r="D60" s="4">
        <v>3.6900000000000002E-2</v>
      </c>
      <c r="E60" s="4">
        <v>5.3499999999999999E-2</v>
      </c>
      <c r="F60" s="4">
        <v>6.3399999999999998E-2</v>
      </c>
    </row>
    <row r="61" spans="1:38">
      <c r="A61" s="19">
        <v>40238</v>
      </c>
      <c r="B61" s="4">
        <v>4.6399999999999997E-2</v>
      </c>
      <c r="C61" s="4">
        <v>4.4900000000000002E-2</v>
      </c>
      <c r="D61" s="4">
        <v>3.73E-2</v>
      </c>
      <c r="E61" s="4">
        <v>5.2699999999999997E-2</v>
      </c>
      <c r="F61" s="4">
        <v>6.2699999999999992E-2</v>
      </c>
    </row>
    <row r="62" spans="1:38">
      <c r="A62" s="19">
        <v>40269</v>
      </c>
      <c r="B62" s="4">
        <v>4.6899999999999997E-2</v>
      </c>
      <c r="C62" s="4">
        <v>4.53E-2</v>
      </c>
      <c r="D62" s="4">
        <v>3.85E-2</v>
      </c>
      <c r="E62" s="4">
        <v>5.2900000000000003E-2</v>
      </c>
      <c r="F62" s="4">
        <v>6.25E-2</v>
      </c>
    </row>
    <row r="63" spans="1:38">
      <c r="A63" s="19">
        <v>40299</v>
      </c>
      <c r="B63" s="4">
        <v>4.2900000000000001E-2</v>
      </c>
      <c r="C63" s="4">
        <v>4.1100000000000005E-2</v>
      </c>
      <c r="D63" s="4">
        <v>3.4200000000000001E-2</v>
      </c>
      <c r="E63" s="4">
        <v>4.9599999999999998E-2</v>
      </c>
      <c r="F63" s="4">
        <v>6.0499999999999998E-2</v>
      </c>
    </row>
    <row r="64" spans="1:38">
      <c r="A64" s="19">
        <v>40330</v>
      </c>
      <c r="B64" s="4">
        <v>4.1300000000000003E-2</v>
      </c>
      <c r="C64" s="4">
        <v>3.95E-2</v>
      </c>
      <c r="D64" s="4">
        <v>3.2000000000000001E-2</v>
      </c>
      <c r="E64" s="4">
        <v>4.8800000000000003E-2</v>
      </c>
      <c r="F64" s="4">
        <v>6.2300000000000001E-2</v>
      </c>
    </row>
    <row r="65" spans="1:6">
      <c r="A65" s="19">
        <v>40360</v>
      </c>
      <c r="B65" s="4">
        <v>3.9899999999999998E-2</v>
      </c>
      <c r="C65" s="4">
        <v>3.7999999999999999E-2</v>
      </c>
      <c r="D65" s="4">
        <v>3.0099999999999998E-2</v>
      </c>
      <c r="E65" s="4">
        <v>4.7199999999999999E-2</v>
      </c>
      <c r="F65" s="4">
        <v>6.0100000000000001E-2</v>
      </c>
    </row>
    <row r="66" spans="1:6">
      <c r="A66" s="19">
        <v>40391</v>
      </c>
      <c r="B66" s="4">
        <v>3.7999999999999999E-2</v>
      </c>
      <c r="C66" s="4">
        <v>3.5200000000000002E-2</v>
      </c>
      <c r="D66" s="4">
        <v>2.7000000000000003E-2</v>
      </c>
      <c r="E66" s="4">
        <v>4.4900000000000002E-2</v>
      </c>
      <c r="F66" s="4">
        <v>5.6600000000000004E-2</v>
      </c>
    </row>
    <row r="67" spans="1:6">
      <c r="A67" s="19">
        <v>40422</v>
      </c>
      <c r="B67" s="4">
        <v>3.7699999999999997E-2</v>
      </c>
      <c r="C67" s="4">
        <v>3.4700000000000002E-2</v>
      </c>
      <c r="D67" s="4">
        <v>2.6499999999999999E-2</v>
      </c>
      <c r="E67" s="4">
        <v>4.53E-2</v>
      </c>
      <c r="F67" s="4">
        <v>5.6600000000000004E-2</v>
      </c>
    </row>
    <row r="68" spans="1:6">
      <c r="A68" s="19">
        <v>40452</v>
      </c>
      <c r="B68" s="4">
        <v>3.8699999999999998E-2</v>
      </c>
      <c r="C68" s="4">
        <v>3.5200000000000002E-2</v>
      </c>
      <c r="D68" s="4">
        <v>2.5399999999999999E-2</v>
      </c>
      <c r="E68" s="4">
        <v>4.6799999999999994E-2</v>
      </c>
      <c r="F68" s="4">
        <v>5.7200000000000001E-2</v>
      </c>
    </row>
    <row r="69" spans="1:6">
      <c r="A69" s="19">
        <v>40483</v>
      </c>
      <c r="B69" s="4">
        <v>4.19E-2</v>
      </c>
      <c r="C69" s="4">
        <v>3.8199999999999998E-2</v>
      </c>
      <c r="D69" s="4">
        <v>2.76E-2</v>
      </c>
      <c r="E69" s="4">
        <v>4.87E-2</v>
      </c>
      <c r="F69" s="4">
        <v>5.9200000000000003E-2</v>
      </c>
    </row>
    <row r="70" spans="1:6">
      <c r="A70" s="19">
        <v>40513</v>
      </c>
      <c r="B70" s="4">
        <v>4.4200000000000003E-2</v>
      </c>
      <c r="C70" s="4">
        <v>4.1700000000000001E-2</v>
      </c>
      <c r="D70" s="4">
        <v>3.2899999999999999E-2</v>
      </c>
      <c r="E70" s="4">
        <v>5.0199999999999995E-2</v>
      </c>
      <c r="F70" s="4">
        <v>6.0999999999999999E-2</v>
      </c>
    </row>
    <row r="71" spans="1:6">
      <c r="A71" s="19">
        <v>40544</v>
      </c>
      <c r="B71" s="4">
        <v>4.5199999999999997E-2</v>
      </c>
      <c r="C71" s="4">
        <v>4.2800000000000005E-2</v>
      </c>
      <c r="D71" s="4">
        <v>3.39E-2</v>
      </c>
      <c r="E71" s="4">
        <v>5.04E-2</v>
      </c>
      <c r="F71" s="4">
        <v>6.0899999999999996E-2</v>
      </c>
    </row>
    <row r="72" spans="1:6">
      <c r="A72" s="19">
        <v>40575</v>
      </c>
      <c r="B72" s="4">
        <v>4.65E-2</v>
      </c>
      <c r="C72" s="4">
        <v>4.4199999999999996E-2</v>
      </c>
      <c r="D72" s="4">
        <v>3.5799999999999998E-2</v>
      </c>
      <c r="E72" s="4">
        <v>5.2199999999999996E-2</v>
      </c>
      <c r="F72" s="4">
        <v>6.1500000000000006E-2</v>
      </c>
    </row>
    <row r="73" spans="1:6">
      <c r="A73" s="19">
        <v>40603</v>
      </c>
      <c r="B73" s="4">
        <v>4.5100000000000001E-2</v>
      </c>
      <c r="C73" s="4">
        <v>4.2699999999999995E-2</v>
      </c>
      <c r="D73" s="4">
        <v>3.4099999999999998E-2</v>
      </c>
      <c r="E73" s="4">
        <v>5.1299999999999998E-2</v>
      </c>
      <c r="F73" s="4">
        <v>6.0299999999999999E-2</v>
      </c>
    </row>
    <row r="74" spans="1:6">
      <c r="A74" s="19">
        <v>40634</v>
      </c>
      <c r="B74" s="4">
        <v>4.4999999999999998E-2</v>
      </c>
      <c r="C74" s="4">
        <v>4.2799999999999998E-2</v>
      </c>
      <c r="D74" s="4">
        <v>3.4599999999999999E-2</v>
      </c>
      <c r="E74" s="4">
        <v>5.16E-2</v>
      </c>
      <c r="F74" s="4">
        <v>6.0199999999999997E-2</v>
      </c>
    </row>
    <row r="75" spans="1:6">
      <c r="A75" s="20" t="s">
        <v>128</v>
      </c>
      <c r="B75" s="4">
        <f>AVERAGE(B11:B74)</f>
        <v>4.4644444444444431E-2</v>
      </c>
      <c r="C75" s="4">
        <f>AVERAGE(C11:C74)</f>
        <v>4.4696875000000011E-2</v>
      </c>
      <c r="D75" s="4">
        <f>AVERAGE(D11:D74)</f>
        <v>3.8834375000000004E-2</v>
      </c>
      <c r="E75" s="4">
        <f>AVERAGE(E11:E74)</f>
        <v>5.3895312500000014E-2</v>
      </c>
      <c r="F75" s="4">
        <f>AVERAGE(F11:F74)</f>
        <v>6.7028749999999998E-2</v>
      </c>
    </row>
    <row r="76" spans="1:6">
      <c r="A76" s="20" t="s">
        <v>129</v>
      </c>
      <c r="B76" s="4">
        <f>AVERAGE(B72:B74)</f>
        <v>4.5533333333333335E-2</v>
      </c>
      <c r="C76" s="4">
        <f>AVERAGE(C72:C74)</f>
        <v>4.3233333333333325E-2</v>
      </c>
      <c r="D76" s="4">
        <f>AVERAGE(D72:D74)</f>
        <v>3.4833333333333327E-2</v>
      </c>
      <c r="E76" s="4">
        <f>AVERAGE(E72:E74)</f>
        <v>5.1699999999999996E-2</v>
      </c>
      <c r="F76" s="4">
        <f>AVERAGE(F72:F74)</f>
        <v>6.0666666666666667E-2</v>
      </c>
    </row>
    <row r="77" spans="1:6">
      <c r="A77" s="20"/>
    </row>
    <row r="78" spans="1:6">
      <c r="A78" s="34" t="s">
        <v>157</v>
      </c>
      <c r="B78" s="34"/>
      <c r="C78" s="34"/>
      <c r="D78" s="34"/>
      <c r="E78" s="34"/>
    </row>
    <row r="79" spans="1:6">
      <c r="A79" s="19"/>
    </row>
    <row r="80" spans="1:6">
      <c r="A80" s="19"/>
    </row>
    <row r="81" spans="1:1">
      <c r="A81" s="19"/>
    </row>
    <row r="82" spans="1:1">
      <c r="A82" s="19"/>
    </row>
    <row r="83" spans="1:1">
      <c r="A83" s="19"/>
    </row>
    <row r="84" spans="1:1">
      <c r="A84" s="19"/>
    </row>
    <row r="85" spans="1:1">
      <c r="A85" s="19"/>
    </row>
    <row r="86" spans="1:1">
      <c r="A86" s="19"/>
    </row>
    <row r="87" spans="1:1">
      <c r="A87" s="19"/>
    </row>
    <row r="88" spans="1:1">
      <c r="A88" s="19"/>
    </row>
    <row r="89" spans="1:1">
      <c r="A89" s="19"/>
    </row>
    <row r="90" spans="1:1">
      <c r="A90" s="19"/>
    </row>
    <row r="91" spans="1:1">
      <c r="A91" s="19"/>
    </row>
    <row r="92" spans="1:1">
      <c r="A92" s="19"/>
    </row>
    <row r="93" spans="1:1">
      <c r="A93" s="19"/>
    </row>
    <row r="94" spans="1:1">
      <c r="A94" s="19"/>
    </row>
    <row r="95" spans="1:1">
      <c r="A95" s="19"/>
    </row>
    <row r="96" spans="1:1">
      <c r="A96" s="19"/>
    </row>
    <row r="97" spans="1:1">
      <c r="A97" s="19"/>
    </row>
    <row r="98" spans="1:1">
      <c r="A98" s="19"/>
    </row>
    <row r="99" spans="1:1">
      <c r="A99" s="19"/>
    </row>
    <row r="100" spans="1:1">
      <c r="A100" s="19"/>
    </row>
    <row r="101" spans="1:1">
      <c r="A101" s="19"/>
    </row>
    <row r="102" spans="1:1">
      <c r="A102" s="19"/>
    </row>
    <row r="103" spans="1:1">
      <c r="A103" s="19"/>
    </row>
    <row r="104" spans="1:1">
      <c r="A104" s="19"/>
    </row>
    <row r="105" spans="1:1">
      <c r="A105" s="19"/>
    </row>
    <row r="106" spans="1:1">
      <c r="A106" s="19"/>
    </row>
    <row r="107" spans="1:1">
      <c r="A107" s="19"/>
    </row>
  </sheetData>
  <mergeCells count="4">
    <mergeCell ref="A3:F3"/>
    <mergeCell ref="A78:E78"/>
    <mergeCell ref="A4:F4"/>
    <mergeCell ref="A5:F5"/>
  </mergeCells>
  <phoneticPr fontId="8" type="noConversion"/>
  <pageMargins left="0.7" right="0.7" top="0.75" bottom="0.75" header="0.3" footer="0.3"/>
  <pageSetup scale="58" orientation="portrait" r:id="rId1"/>
  <headerFooter>
    <oddHeader>&amp;RExhibit OCS 1.2
Page 1 of 1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workbookViewId="0">
      <selection activeCell="D11" sqref="D11"/>
    </sheetView>
  </sheetViews>
  <sheetFormatPr defaultRowHeight="15"/>
  <cols>
    <col min="1" max="1" width="6.28515625" customWidth="1"/>
    <col min="2" max="2" width="26.7109375" customWidth="1"/>
    <col min="3" max="3" width="15.28515625" customWidth="1"/>
    <col min="6" max="6" width="15.28515625" bestFit="1" customWidth="1"/>
    <col min="9" max="9" width="12.85546875" bestFit="1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8.75">
      <c r="A3" s="1"/>
      <c r="B3" s="33" t="s">
        <v>213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1"/>
      <c r="N3" s="1"/>
      <c r="O3" s="1"/>
      <c r="P3" s="1"/>
    </row>
    <row r="4" spans="1:16" ht="18.75">
      <c r="A4" s="1"/>
      <c r="B4" s="33" t="s">
        <v>214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1"/>
      <c r="N4" s="1"/>
      <c r="O4" s="1"/>
      <c r="P4" s="1"/>
    </row>
    <row r="5" spans="1:16" ht="18.75">
      <c r="A5" s="1"/>
      <c r="B5" s="33" t="s">
        <v>152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1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75">
      <c r="A9" s="1"/>
      <c r="B9" s="1"/>
      <c r="C9" s="1"/>
      <c r="D9" s="23" t="s">
        <v>148</v>
      </c>
      <c r="E9" s="23" t="s">
        <v>153</v>
      </c>
      <c r="F9" s="23" t="s">
        <v>154</v>
      </c>
      <c r="G9" s="23" t="s">
        <v>155</v>
      </c>
      <c r="H9" s="23" t="s">
        <v>156</v>
      </c>
      <c r="I9" s="23" t="s">
        <v>158</v>
      </c>
      <c r="J9" s="23" t="s">
        <v>159</v>
      </c>
      <c r="K9" s="23" t="s">
        <v>160</v>
      </c>
      <c r="L9" s="23"/>
      <c r="M9" s="1"/>
      <c r="N9" s="1"/>
      <c r="O9" s="1"/>
      <c r="P9" s="1"/>
    </row>
    <row r="10" spans="1:16" ht="39">
      <c r="A10" s="2" t="s">
        <v>0</v>
      </c>
      <c r="B10" s="2" t="s">
        <v>1</v>
      </c>
      <c r="C10" s="2" t="s">
        <v>2</v>
      </c>
      <c r="D10" s="2" t="s">
        <v>136</v>
      </c>
      <c r="E10" s="2" t="s">
        <v>60</v>
      </c>
      <c r="F10" s="2" t="s">
        <v>61</v>
      </c>
      <c r="G10" s="2" t="s">
        <v>62</v>
      </c>
      <c r="H10" s="2" t="s">
        <v>63</v>
      </c>
      <c r="I10" s="2" t="s">
        <v>64</v>
      </c>
      <c r="J10" s="2" t="s">
        <v>137</v>
      </c>
      <c r="K10" s="2" t="s">
        <v>138</v>
      </c>
      <c r="L10" s="2"/>
      <c r="M10" s="2"/>
      <c r="N10" s="1"/>
      <c r="O10" s="1"/>
      <c r="P10" s="1"/>
    </row>
    <row r="11" spans="1:16">
      <c r="A11">
        <v>1</v>
      </c>
      <c r="B11" t="s">
        <v>3</v>
      </c>
      <c r="C11" t="s">
        <v>24</v>
      </c>
      <c r="D11" s="5">
        <f ca="1">INPUT!E11</f>
        <v>0.7</v>
      </c>
      <c r="E11" s="4">
        <f ca="1">INPUT!U11</f>
        <v>0.57199999999999995</v>
      </c>
      <c r="F11" s="4">
        <f ca="1">INPUT!V11</f>
        <v>0.55800000000000005</v>
      </c>
      <c r="G11" s="4">
        <f ca="1">INPUT!W11</f>
        <v>0.54500000000000004</v>
      </c>
      <c r="H11" s="4">
        <f ca="1">INPUT!X11</f>
        <v>0.53500000000000003</v>
      </c>
      <c r="I11" s="4">
        <f ca="1">INPUT!Y11</f>
        <v>0.56000000000000005</v>
      </c>
      <c r="J11" s="21" t="s">
        <v>139</v>
      </c>
      <c r="K11" s="21" t="s">
        <v>140</v>
      </c>
      <c r="L11" s="4"/>
    </row>
    <row r="12" spans="1:16">
      <c r="A12">
        <f>A11+1</f>
        <v>2</v>
      </c>
      <c r="B12" t="s">
        <v>4</v>
      </c>
      <c r="C12" t="s">
        <v>25</v>
      </c>
      <c r="D12" s="5">
        <f ca="1">INPUT!E12</f>
        <v>0.7</v>
      </c>
      <c r="E12" s="4">
        <f ca="1">INPUT!U12</f>
        <v>0.51200000000000001</v>
      </c>
      <c r="F12" s="4">
        <f ca="1">INPUT!V12</f>
        <v>0.495</v>
      </c>
      <c r="G12" s="4">
        <f ca="1">INPUT!W12</f>
        <v>0.495</v>
      </c>
      <c r="H12" s="4">
        <f ca="1">INPUT!X12</f>
        <v>0.505</v>
      </c>
      <c r="I12" s="4">
        <f ca="1">INPUT!Y12</f>
        <v>0.51500000000000001</v>
      </c>
      <c r="J12" s="21" t="s">
        <v>150</v>
      </c>
      <c r="K12" s="21" t="s">
        <v>149</v>
      </c>
      <c r="L12" s="4"/>
    </row>
    <row r="13" spans="1:16">
      <c r="A13">
        <f t="shared" ref="A13:A32" si="0">A12+1</f>
        <v>3</v>
      </c>
      <c r="B13" t="s">
        <v>5</v>
      </c>
      <c r="C13" t="s">
        <v>27</v>
      </c>
      <c r="D13" s="5">
        <f ca="1">INPUT!E13</f>
        <v>0.8</v>
      </c>
      <c r="E13" s="4">
        <f ca="1">INPUT!U13</f>
        <v>0.51600000000000001</v>
      </c>
      <c r="F13" s="4">
        <f ca="1">INPUT!V13</f>
        <v>0.48099999999999998</v>
      </c>
      <c r="G13" s="4">
        <f ca="1">INPUT!W13</f>
        <v>0.505</v>
      </c>
      <c r="H13" s="4">
        <f ca="1">INPUT!X13</f>
        <v>0.55000000000000004</v>
      </c>
      <c r="I13" s="4">
        <f ca="1">INPUT!Y13</f>
        <v>0.51</v>
      </c>
      <c r="J13" s="21" t="s">
        <v>142</v>
      </c>
      <c r="K13" s="21" t="s">
        <v>145</v>
      </c>
      <c r="L13" s="4"/>
    </row>
    <row r="14" spans="1:16">
      <c r="A14">
        <f t="shared" si="0"/>
        <v>4</v>
      </c>
      <c r="B14" t="s">
        <v>6</v>
      </c>
      <c r="C14" t="s">
        <v>26</v>
      </c>
      <c r="D14" s="5">
        <f ca="1">INPUT!E14</f>
        <v>0.6</v>
      </c>
      <c r="E14" s="4">
        <f ca="1">INPUT!U14</f>
        <v>0.46899999999999997</v>
      </c>
      <c r="F14" s="4">
        <f ca="1">INPUT!V14</f>
        <v>0.53700000000000003</v>
      </c>
      <c r="G14" s="4">
        <f ca="1">INPUT!W14</f>
        <v>0.55000000000000004</v>
      </c>
      <c r="H14" s="4">
        <f ca="1">INPUT!X14</f>
        <v>0.53500000000000003</v>
      </c>
      <c r="I14" s="4">
        <f ca="1">INPUT!Y14</f>
        <v>0.5</v>
      </c>
      <c r="J14" s="21" t="s">
        <v>148</v>
      </c>
      <c r="K14" s="21" t="s">
        <v>141</v>
      </c>
      <c r="L14" s="4"/>
    </row>
    <row r="15" spans="1:16">
      <c r="A15">
        <f t="shared" si="0"/>
        <v>5</v>
      </c>
      <c r="B15" t="s">
        <v>7</v>
      </c>
      <c r="C15" t="s">
        <v>28</v>
      </c>
      <c r="D15" s="5">
        <f ca="1">INPUT!E15</f>
        <v>0.75</v>
      </c>
      <c r="E15" s="4">
        <f ca="1">INPUT!U15</f>
        <v>0.46</v>
      </c>
      <c r="F15" s="4">
        <f ca="1">INPUT!V15</f>
        <v>0.48699999999999999</v>
      </c>
      <c r="G15" s="4">
        <f ca="1">INPUT!W15</f>
        <v>0.49</v>
      </c>
      <c r="H15" s="4">
        <f ca="1">INPUT!X15</f>
        <v>0.49</v>
      </c>
      <c r="I15" s="4">
        <f ca="1">INPUT!Y15</f>
        <v>0.47499999999999998</v>
      </c>
      <c r="J15" s="21" t="s">
        <v>148</v>
      </c>
      <c r="K15" s="21" t="s">
        <v>144</v>
      </c>
      <c r="L15" s="4"/>
    </row>
    <row r="16" spans="1:16">
      <c r="A16">
        <f t="shared" si="0"/>
        <v>6</v>
      </c>
      <c r="B16" t="s">
        <v>8</v>
      </c>
      <c r="C16" t="s">
        <v>29</v>
      </c>
      <c r="D16" s="5">
        <f ca="1">INPUT!E16</f>
        <v>0.65</v>
      </c>
      <c r="E16" s="4">
        <f ca="1">INPUT!U16</f>
        <v>0.57399999999999995</v>
      </c>
      <c r="F16" s="4">
        <f ca="1">INPUT!V16</f>
        <v>0.55000000000000004</v>
      </c>
      <c r="G16" s="4">
        <f ca="1">INPUT!W16</f>
        <v>0.55000000000000004</v>
      </c>
      <c r="H16" s="4">
        <f ca="1">INPUT!X16</f>
        <v>0.53</v>
      </c>
      <c r="I16" s="4">
        <f ca="1">INPUT!Y16</f>
        <v>0.48499999999999999</v>
      </c>
      <c r="J16" s="21" t="s">
        <v>139</v>
      </c>
      <c r="K16" s="21" t="s">
        <v>144</v>
      </c>
      <c r="L16" s="4"/>
    </row>
    <row r="17" spans="1:12">
      <c r="A17">
        <f t="shared" si="0"/>
        <v>7</v>
      </c>
      <c r="B17" t="s">
        <v>9</v>
      </c>
      <c r="C17" t="s">
        <v>30</v>
      </c>
      <c r="D17" s="5">
        <f ca="1">INPUT!E17</f>
        <v>0.8</v>
      </c>
      <c r="E17" s="4">
        <f ca="1">INPUT!U17</f>
        <v>0.46500000000000002</v>
      </c>
      <c r="F17" s="4">
        <f ca="1">INPUT!V17</f>
        <v>0.443</v>
      </c>
      <c r="G17" s="4">
        <f ca="1">INPUT!W17</f>
        <v>0.44500000000000001</v>
      </c>
      <c r="H17" s="4">
        <f ca="1">INPUT!X17</f>
        <v>0.44500000000000001</v>
      </c>
      <c r="I17" s="4">
        <f ca="1">INPUT!Y17</f>
        <v>0.435</v>
      </c>
      <c r="J17" s="21" t="s">
        <v>142</v>
      </c>
      <c r="K17" s="21" t="s">
        <v>143</v>
      </c>
      <c r="L17" s="4"/>
    </row>
    <row r="18" spans="1:12">
      <c r="A18">
        <f t="shared" si="0"/>
        <v>8</v>
      </c>
      <c r="B18" t="s">
        <v>10</v>
      </c>
      <c r="C18" t="s">
        <v>31</v>
      </c>
      <c r="D18" s="5">
        <f ca="1">INPUT!E18</f>
        <v>0.7</v>
      </c>
      <c r="E18" s="4">
        <f ca="1">INPUT!U18</f>
        <v>0.48399999999999999</v>
      </c>
      <c r="F18" s="4">
        <f ca="1">INPUT!V18</f>
        <v>0.48699999999999999</v>
      </c>
      <c r="G18" s="4">
        <f ca="1">INPUT!W18</f>
        <v>0.49</v>
      </c>
      <c r="H18" s="4">
        <f ca="1">INPUT!X18</f>
        <v>0.54</v>
      </c>
      <c r="I18" s="4">
        <f ca="1">INPUT!Y18</f>
        <v>0.52</v>
      </c>
      <c r="J18" s="21" t="s">
        <v>142</v>
      </c>
      <c r="K18" s="21" t="s">
        <v>145</v>
      </c>
      <c r="L18" s="4"/>
    </row>
    <row r="19" spans="1:12">
      <c r="A19">
        <f t="shared" si="0"/>
        <v>9</v>
      </c>
      <c r="B19" t="s">
        <v>11</v>
      </c>
      <c r="C19" t="s">
        <v>32</v>
      </c>
      <c r="D19" s="5">
        <f ca="1">INPUT!E19</f>
        <v>0.7</v>
      </c>
      <c r="E19" s="4">
        <f ca="1">INPUT!U19</f>
        <v>0.43099999999999999</v>
      </c>
      <c r="F19" s="4">
        <f ca="1">INPUT!V19</f>
        <v>0.42099999999999999</v>
      </c>
      <c r="G19" s="4">
        <f ca="1">INPUT!W19</f>
        <v>0.42499999999999999</v>
      </c>
      <c r="H19" s="4">
        <f ca="1">INPUT!X19</f>
        <v>0.42</v>
      </c>
      <c r="I19" s="4">
        <f ca="1">INPUT!Y19</f>
        <v>0.42</v>
      </c>
      <c r="J19" s="21" t="s">
        <v>150</v>
      </c>
      <c r="K19" s="21" t="s">
        <v>140</v>
      </c>
      <c r="L19" s="4"/>
    </row>
    <row r="20" spans="1:12">
      <c r="A20">
        <f t="shared" si="0"/>
        <v>10</v>
      </c>
      <c r="B20" t="s">
        <v>12</v>
      </c>
      <c r="C20" t="s">
        <v>33</v>
      </c>
      <c r="D20" s="5">
        <f ca="1">INPUT!E20</f>
        <v>0.7</v>
      </c>
      <c r="E20" s="4">
        <f ca="1">INPUT!U20</f>
        <v>0.498</v>
      </c>
      <c r="F20" s="4">
        <f ca="1">INPUT!V20</f>
        <v>0.50700000000000001</v>
      </c>
      <c r="G20" s="4">
        <f ca="1">INPUT!W20</f>
        <v>0.53</v>
      </c>
      <c r="H20" s="4">
        <f ca="1">INPUT!X20</f>
        <v>0.53</v>
      </c>
      <c r="I20" s="4">
        <f ca="1">INPUT!Y20</f>
        <v>0.51</v>
      </c>
      <c r="J20" s="21" t="s">
        <v>139</v>
      </c>
      <c r="K20" s="21" t="s">
        <v>144</v>
      </c>
      <c r="L20" s="4"/>
    </row>
    <row r="21" spans="1:12">
      <c r="A21">
        <f t="shared" si="0"/>
        <v>11</v>
      </c>
      <c r="B21" t="s">
        <v>13</v>
      </c>
      <c r="C21" t="s">
        <v>34</v>
      </c>
      <c r="D21" s="5">
        <f ca="1">INPUT!E21</f>
        <v>0.75</v>
      </c>
      <c r="E21" s="4">
        <f ca="1">INPUT!U21</f>
        <v>0.443</v>
      </c>
      <c r="F21" s="4">
        <f ca="1">INPUT!V21</f>
        <v>0.44500000000000001</v>
      </c>
      <c r="G21" s="4">
        <f ca="1">INPUT!W21</f>
        <v>0.435</v>
      </c>
      <c r="H21" s="4">
        <f ca="1">INPUT!X21</f>
        <v>0.44</v>
      </c>
      <c r="I21" s="4">
        <f ca="1">INPUT!Y21</f>
        <v>0.48</v>
      </c>
      <c r="J21" s="21" t="s">
        <v>139</v>
      </c>
      <c r="K21" s="21" t="s">
        <v>141</v>
      </c>
      <c r="L21" s="4"/>
    </row>
    <row r="22" spans="1:12">
      <c r="A22">
        <f t="shared" si="0"/>
        <v>12</v>
      </c>
      <c r="B22" t="s">
        <v>14</v>
      </c>
      <c r="C22" t="s">
        <v>35</v>
      </c>
      <c r="D22" s="5">
        <f ca="1">INPUT!E22</f>
        <v>0.55000000000000004</v>
      </c>
      <c r="E22" s="4">
        <f ca="1">INPUT!U22</f>
        <v>0.47399999999999998</v>
      </c>
      <c r="F22" s="4">
        <f ca="1">INPUT!V22</f>
        <v>0.49299999999999999</v>
      </c>
      <c r="G22" s="4">
        <f ca="1">INPUT!W22</f>
        <v>0.505</v>
      </c>
      <c r="H22" s="4">
        <f ca="1">INPUT!X22</f>
        <v>0.52</v>
      </c>
      <c r="I22" s="4">
        <f ca="1">INPUT!Y22</f>
        <v>0.55000000000000004</v>
      </c>
      <c r="J22" s="21" t="s">
        <v>142</v>
      </c>
      <c r="K22" s="21" t="s">
        <v>145</v>
      </c>
      <c r="L22" s="4"/>
    </row>
    <row r="23" spans="1:12">
      <c r="A23">
        <f t="shared" si="0"/>
        <v>13</v>
      </c>
      <c r="B23" t="s">
        <v>15</v>
      </c>
      <c r="C23" t="s">
        <v>36</v>
      </c>
      <c r="D23" s="5">
        <f ca="1">INPUT!E23</f>
        <v>0.75</v>
      </c>
      <c r="E23" s="4">
        <f ca="1">INPUT!U23</f>
        <v>0.497</v>
      </c>
      <c r="F23" s="4">
        <f ca="1">INPUT!V23</f>
        <v>0.47</v>
      </c>
      <c r="G23" s="4">
        <f ca="1">INPUT!W23</f>
        <v>0.495</v>
      </c>
      <c r="H23" s="4">
        <f ca="1">INPUT!X23</f>
        <v>0.49</v>
      </c>
      <c r="I23" s="4">
        <f ca="1">INPUT!Y23</f>
        <v>0.47499999999999998</v>
      </c>
      <c r="J23" s="21" t="s">
        <v>139</v>
      </c>
      <c r="K23" s="21" t="s">
        <v>145</v>
      </c>
      <c r="L23" s="4"/>
    </row>
    <row r="24" spans="1:12">
      <c r="A24">
        <f t="shared" si="0"/>
        <v>14</v>
      </c>
      <c r="B24" t="s">
        <v>16</v>
      </c>
      <c r="C24" t="s">
        <v>37</v>
      </c>
      <c r="D24" s="5">
        <f ca="1">INPUT!E24</f>
        <v>0.6</v>
      </c>
      <c r="E24" s="4">
        <f ca="1">INPUT!U24</f>
        <v>0.433</v>
      </c>
      <c r="F24" s="4">
        <f ca="1">INPUT!V24</f>
        <v>0.45</v>
      </c>
      <c r="G24" s="4">
        <f ca="1">INPUT!W24</f>
        <v>0.45</v>
      </c>
      <c r="H24" s="4">
        <f ca="1">INPUT!X24</f>
        <v>0.45500000000000002</v>
      </c>
      <c r="I24" s="4">
        <f ca="1">INPUT!Y24</f>
        <v>0.47</v>
      </c>
      <c r="J24" s="21" t="s">
        <v>146</v>
      </c>
      <c r="K24" s="21" t="s">
        <v>147</v>
      </c>
      <c r="L24" s="4"/>
    </row>
    <row r="25" spans="1:12">
      <c r="A25">
        <f t="shared" si="0"/>
        <v>15</v>
      </c>
      <c r="B25" t="s">
        <v>17</v>
      </c>
      <c r="C25" t="s">
        <v>38</v>
      </c>
      <c r="D25" s="5">
        <f ca="1">INPUT!E25</f>
        <v>0.7</v>
      </c>
      <c r="E25" s="4">
        <f ca="1">INPUT!U25</f>
        <v>0.432</v>
      </c>
      <c r="F25" s="4">
        <f ca="1">INPUT!V25</f>
        <v>0.47099999999999997</v>
      </c>
      <c r="G25" s="4">
        <f ca="1">INPUT!W25</f>
        <v>0.49</v>
      </c>
      <c r="H25" s="4">
        <f ca="1">INPUT!X25</f>
        <v>0.49</v>
      </c>
      <c r="I25" s="4">
        <f ca="1">INPUT!Y25</f>
        <v>0.495</v>
      </c>
      <c r="J25" s="21" t="s">
        <v>139</v>
      </c>
      <c r="K25" s="21" t="s">
        <v>145</v>
      </c>
      <c r="L25" s="4"/>
    </row>
    <row r="26" spans="1:12">
      <c r="A26">
        <f t="shared" si="0"/>
        <v>16</v>
      </c>
      <c r="B26" t="s">
        <v>18</v>
      </c>
      <c r="C26" t="s">
        <v>39</v>
      </c>
      <c r="D26" s="5">
        <f ca="1">INPUT!E26</f>
        <v>0.8</v>
      </c>
      <c r="E26" s="4">
        <f ca="1">INPUT!U26</f>
        <v>0.54100000000000004</v>
      </c>
      <c r="F26" s="4">
        <f ca="1">INPUT!V26</f>
        <v>0.496</v>
      </c>
      <c r="G26" s="4">
        <f ca="1">INPUT!W26</f>
        <v>0.495</v>
      </c>
      <c r="H26" s="4">
        <f ca="1">INPUT!X26</f>
        <v>0.495</v>
      </c>
      <c r="I26" s="4">
        <f ca="1">INPUT!Y26</f>
        <v>0.5</v>
      </c>
      <c r="J26" s="21" t="s">
        <v>151</v>
      </c>
      <c r="K26" s="21" t="s">
        <v>141</v>
      </c>
      <c r="L26" s="4"/>
    </row>
    <row r="27" spans="1:12">
      <c r="A27">
        <f t="shared" si="0"/>
        <v>17</v>
      </c>
      <c r="B27" t="s">
        <v>19</v>
      </c>
      <c r="C27" t="s">
        <v>40</v>
      </c>
      <c r="D27" s="5">
        <f ca="1">INPUT!E27</f>
        <v>0.55000000000000004</v>
      </c>
      <c r="E27" s="4">
        <f ca="1">INPUT!U27</f>
        <v>0.436</v>
      </c>
      <c r="F27" s="4">
        <f ca="1">INPUT!V27</f>
        <v>0.44500000000000001</v>
      </c>
      <c r="G27" s="4">
        <f ca="1">INPUT!W27</f>
        <v>0.45</v>
      </c>
      <c r="H27" s="4">
        <f ca="1">INPUT!X27</f>
        <v>0.44500000000000001</v>
      </c>
      <c r="I27" s="4">
        <f ca="1">INPUT!Y27</f>
        <v>0.46</v>
      </c>
      <c r="J27" s="21" t="s">
        <v>148</v>
      </c>
      <c r="K27" s="21" t="s">
        <v>149</v>
      </c>
      <c r="L27" s="4"/>
    </row>
    <row r="28" spans="1:12">
      <c r="A28">
        <f t="shared" si="0"/>
        <v>18</v>
      </c>
      <c r="B28" t="s">
        <v>20</v>
      </c>
      <c r="C28" t="s">
        <v>41</v>
      </c>
      <c r="D28" s="5">
        <f ca="1">INPUT!E28</f>
        <v>0.7</v>
      </c>
      <c r="E28" s="4">
        <f ca="1">INPUT!U28</f>
        <v>0.47599999999999998</v>
      </c>
      <c r="F28" s="4">
        <f ca="1">INPUT!V28</f>
        <v>0.501</v>
      </c>
      <c r="G28" s="4">
        <f ca="1">INPUT!W28</f>
        <v>0.49199999999999999</v>
      </c>
      <c r="H28" s="4">
        <f ca="1">INPUT!X28</f>
        <v>0.49399999999999999</v>
      </c>
      <c r="I28" s="4">
        <f ca="1">INPUT!Y28</f>
        <v>0.50700000000000001</v>
      </c>
      <c r="J28" s="21" t="s">
        <v>139</v>
      </c>
      <c r="K28" s="21" t="s">
        <v>144</v>
      </c>
      <c r="L28" s="4"/>
    </row>
    <row r="29" spans="1:12">
      <c r="A29">
        <f t="shared" si="0"/>
        <v>19</v>
      </c>
      <c r="B29" t="s">
        <v>21</v>
      </c>
      <c r="C29" t="s">
        <v>42</v>
      </c>
      <c r="D29" s="5">
        <f ca="1">INPUT!E29</f>
        <v>0.6</v>
      </c>
      <c r="E29" s="4">
        <f ca="1">INPUT!U29</f>
        <v>0.47699999999999998</v>
      </c>
      <c r="F29" s="4">
        <f ca="1">INPUT!V29</f>
        <v>0.49</v>
      </c>
      <c r="G29" s="4">
        <f ca="1">INPUT!W29</f>
        <v>0.46</v>
      </c>
      <c r="H29" s="4">
        <f ca="1">INPUT!X29</f>
        <v>0.46500000000000002</v>
      </c>
      <c r="I29" s="4">
        <f ca="1">INPUT!Y29</f>
        <v>0.48</v>
      </c>
      <c r="J29" s="21" t="s">
        <v>139</v>
      </c>
      <c r="K29" s="21" t="s">
        <v>143</v>
      </c>
      <c r="L29" s="4"/>
    </row>
    <row r="30" spans="1:12">
      <c r="A30">
        <f t="shared" si="0"/>
        <v>20</v>
      </c>
      <c r="B30" t="s">
        <v>22</v>
      </c>
      <c r="C30" t="s">
        <v>43</v>
      </c>
      <c r="D30" s="5">
        <f ca="1">INPUT!E30</f>
        <v>0.65</v>
      </c>
      <c r="E30" s="4">
        <f ca="1">INPUT!U30</f>
        <v>0.47699999999999998</v>
      </c>
      <c r="F30" s="4">
        <f ca="1">INPUT!V30</f>
        <v>0.46300000000000002</v>
      </c>
      <c r="G30" s="4">
        <f ca="1">INPUT!W30</f>
        <v>0.48499999999999999</v>
      </c>
      <c r="H30" s="4">
        <f ca="1">INPUT!X30</f>
        <v>0.46500000000000002</v>
      </c>
      <c r="I30" s="4">
        <f ca="1">INPUT!Y30</f>
        <v>0.48499999999999999</v>
      </c>
      <c r="J30" s="21" t="s">
        <v>148</v>
      </c>
      <c r="K30" s="21" t="s">
        <v>145</v>
      </c>
      <c r="L30" s="4"/>
    </row>
    <row r="31" spans="1:12" ht="15.75">
      <c r="A31">
        <f t="shared" si="0"/>
        <v>21</v>
      </c>
      <c r="B31" s="13" t="s">
        <v>88</v>
      </c>
      <c r="C31" s="13"/>
      <c r="D31" s="5">
        <f t="shared" ref="D31:I31" si="1">AVERAGE(D11:D30)</f>
        <v>0.6875</v>
      </c>
      <c r="E31" s="4">
        <f t="shared" si="1"/>
        <v>0.48335000000000006</v>
      </c>
      <c r="F31" s="4">
        <f t="shared" si="1"/>
        <v>0.48449999999999999</v>
      </c>
      <c r="G31" s="4">
        <f t="shared" si="1"/>
        <v>0.48909999999999998</v>
      </c>
      <c r="H31" s="4">
        <f t="shared" si="1"/>
        <v>0.49195</v>
      </c>
      <c r="I31" s="4">
        <f t="shared" si="1"/>
        <v>0.49159999999999993</v>
      </c>
      <c r="J31" s="21"/>
      <c r="K31" s="21"/>
      <c r="L31" s="4"/>
    </row>
    <row r="32" spans="1:12" ht="15.75">
      <c r="A32">
        <f t="shared" si="0"/>
        <v>22</v>
      </c>
      <c r="B32" s="13" t="s">
        <v>212</v>
      </c>
      <c r="D32" s="5">
        <f t="shared" ref="D32:I32" si="2">MEDIAN(D11:D30)</f>
        <v>0.7</v>
      </c>
      <c r="E32" s="4">
        <f t="shared" si="2"/>
        <v>0.47649999999999998</v>
      </c>
      <c r="F32" s="4">
        <f t="shared" si="2"/>
        <v>0.48699999999999999</v>
      </c>
      <c r="G32" s="4">
        <f t="shared" si="2"/>
        <v>0.49099999999999999</v>
      </c>
      <c r="H32" s="4">
        <f t="shared" si="2"/>
        <v>0.49199999999999999</v>
      </c>
      <c r="I32" s="4">
        <f t="shared" si="2"/>
        <v>0.49</v>
      </c>
    </row>
    <row r="33" spans="2:6">
      <c r="B33" s="22" t="s">
        <v>259</v>
      </c>
      <c r="C33" s="22"/>
      <c r="D33" s="22"/>
      <c r="E33" s="22"/>
      <c r="F33" s="22"/>
    </row>
    <row r="34" spans="2:6">
      <c r="B34" s="22" t="s">
        <v>260</v>
      </c>
      <c r="C34" s="22"/>
      <c r="D34" s="22"/>
      <c r="E34" s="22"/>
      <c r="F34" s="22"/>
    </row>
    <row r="56" spans="3:9">
      <c r="C56" s="28"/>
    </row>
    <row r="58" spans="3:9">
      <c r="C58" s="28"/>
      <c r="D58" s="4"/>
      <c r="E58" s="4"/>
      <c r="F58" s="4"/>
      <c r="G58" s="4"/>
      <c r="I58" s="4"/>
    </row>
    <row r="59" spans="3:9">
      <c r="C59" s="28"/>
      <c r="D59" s="4"/>
      <c r="E59" s="4"/>
      <c r="F59" s="4"/>
      <c r="G59" s="4"/>
      <c r="I59" s="4"/>
    </row>
    <row r="60" spans="3:9">
      <c r="C60" s="28"/>
      <c r="D60" s="4"/>
      <c r="E60" s="4"/>
      <c r="F60" s="4"/>
      <c r="G60" s="4"/>
      <c r="I60" s="4"/>
    </row>
    <row r="61" spans="3:9">
      <c r="C61" s="28"/>
      <c r="D61" s="4"/>
      <c r="E61" s="4"/>
      <c r="F61" s="4"/>
      <c r="G61" s="4"/>
      <c r="I61" s="4"/>
    </row>
    <row r="62" spans="3:9">
      <c r="C62" s="28"/>
    </row>
    <row r="63" spans="3:9">
      <c r="C63" s="28"/>
      <c r="D63" s="4"/>
      <c r="E63" s="4"/>
      <c r="F63" s="4"/>
      <c r="G63" s="4"/>
    </row>
    <row r="64" spans="3:9">
      <c r="C64" s="28"/>
      <c r="D64" s="4"/>
      <c r="E64" s="4"/>
      <c r="F64" s="4"/>
      <c r="G64" s="4"/>
    </row>
    <row r="65" spans="3:7">
      <c r="C65" s="28"/>
      <c r="D65" s="4"/>
      <c r="E65" s="4"/>
      <c r="F65" s="4"/>
      <c r="G65" s="4"/>
    </row>
    <row r="66" spans="3:7">
      <c r="C66" s="28"/>
      <c r="D66" s="4"/>
      <c r="E66" s="4"/>
      <c r="F66" s="4"/>
      <c r="G66" s="4"/>
    </row>
    <row r="67" spans="3:7">
      <c r="C67" s="28"/>
      <c r="D67" s="4"/>
      <c r="F67" s="4"/>
    </row>
    <row r="68" spans="3:7">
      <c r="C68" s="28"/>
    </row>
  </sheetData>
  <mergeCells count="3">
    <mergeCell ref="B3:L3"/>
    <mergeCell ref="B4:L4"/>
    <mergeCell ref="B5:L5"/>
  </mergeCells>
  <phoneticPr fontId="8" type="noConversion"/>
  <pageMargins left="0.7" right="0.7" top="0.75" bottom="0.75" header="0.3" footer="0.3"/>
  <pageSetup scale="87" orientation="landscape" r:id="rId1"/>
  <headerFooter>
    <oddHeader>&amp;RExhibit OCS 1.3
Page 1 of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38"/>
  <sheetViews>
    <sheetView topLeftCell="H76" workbookViewId="0">
      <selection activeCell="W8" sqref="W8"/>
    </sheetView>
  </sheetViews>
  <sheetFormatPr defaultRowHeight="15"/>
  <cols>
    <col min="2" max="2" width="24.42578125" customWidth="1"/>
    <col min="24" max="24" width="12" customWidth="1"/>
  </cols>
  <sheetData>
    <row r="3" spans="1:24" ht="18.75">
      <c r="B3" s="33" t="s">
        <v>213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8.75">
      <c r="B4" s="33" t="s">
        <v>214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8.75">
      <c r="B5" s="33" t="s">
        <v>250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10" spans="1:24">
      <c r="A10" s="1"/>
      <c r="B10" s="1"/>
      <c r="C10" s="1"/>
    </row>
    <row r="11" spans="1:24" ht="39">
      <c r="A11" s="2" t="s">
        <v>0</v>
      </c>
      <c r="B11" s="2" t="s">
        <v>1</v>
      </c>
      <c r="C11" s="2" t="s">
        <v>2</v>
      </c>
      <c r="D11" s="2" t="s">
        <v>231</v>
      </c>
      <c r="E11" s="2" t="s">
        <v>232</v>
      </c>
      <c r="F11" s="2" t="s">
        <v>233</v>
      </c>
      <c r="G11" s="2" t="s">
        <v>234</v>
      </c>
      <c r="H11" s="2" t="s">
        <v>235</v>
      </c>
      <c r="I11" s="2" t="s">
        <v>236</v>
      </c>
      <c r="J11" s="2" t="s">
        <v>237</v>
      </c>
      <c r="K11" s="2" t="s">
        <v>238</v>
      </c>
      <c r="L11" s="2" t="s">
        <v>239</v>
      </c>
      <c r="M11" s="2" t="s">
        <v>240</v>
      </c>
      <c r="N11" s="2" t="s">
        <v>241</v>
      </c>
      <c r="O11" s="2" t="s">
        <v>242</v>
      </c>
      <c r="P11" s="2" t="s">
        <v>251</v>
      </c>
      <c r="Q11" s="2" t="s">
        <v>88</v>
      </c>
      <c r="R11" s="2" t="s">
        <v>243</v>
      </c>
      <c r="S11" s="2" t="s">
        <v>244</v>
      </c>
      <c r="T11" s="2" t="s">
        <v>245</v>
      </c>
      <c r="U11" s="2" t="s">
        <v>246</v>
      </c>
      <c r="V11" s="2" t="s">
        <v>247</v>
      </c>
      <c r="W11" s="2" t="s">
        <v>248</v>
      </c>
      <c r="X11" s="2" t="s">
        <v>249</v>
      </c>
    </row>
    <row r="12" spans="1:24">
      <c r="A12">
        <v>1</v>
      </c>
      <c r="B12" t="s">
        <v>3</v>
      </c>
      <c r="C12" t="s">
        <v>24</v>
      </c>
      <c r="D12" s="6">
        <v>37.200000000000003</v>
      </c>
      <c r="E12" s="6">
        <v>37.619999999999997</v>
      </c>
      <c r="F12" s="6">
        <v>37.4</v>
      </c>
      <c r="G12" s="6">
        <v>37.56</v>
      </c>
      <c r="H12" s="6">
        <v>38.880000000000003</v>
      </c>
      <c r="I12" s="6">
        <v>37.979999999999997</v>
      </c>
      <c r="J12" s="6">
        <v>36.79</v>
      </c>
      <c r="K12" s="6">
        <v>37.94</v>
      </c>
      <c r="L12" s="6">
        <v>39.26</v>
      </c>
      <c r="M12" s="6">
        <v>39.29</v>
      </c>
      <c r="N12" s="6">
        <v>39.21</v>
      </c>
      <c r="O12" s="6">
        <v>39.9</v>
      </c>
      <c r="P12" s="6">
        <v>40.49</v>
      </c>
      <c r="Q12" s="6">
        <f>AVERAGE(D12:P12)</f>
        <v>38.424615384615386</v>
      </c>
      <c r="R12" s="6">
        <f>AVERAGE(K12:P12)</f>
        <v>39.348333333333336</v>
      </c>
      <c r="S12" s="6">
        <f>AVERAGE(M12:P12)</f>
        <v>39.722500000000004</v>
      </c>
      <c r="T12" s="6">
        <v>39.83</v>
      </c>
      <c r="U12" s="6">
        <v>32.9</v>
      </c>
      <c r="V12" s="6">
        <v>40.36</v>
      </c>
      <c r="W12" s="6">
        <f>(U12+V12)/2</f>
        <v>36.629999999999995</v>
      </c>
      <c r="X12" s="6">
        <f>0.445*4</f>
        <v>1.78</v>
      </c>
    </row>
    <row r="13" spans="1:24">
      <c r="A13">
        <f>A12+1</f>
        <v>2</v>
      </c>
      <c r="B13" t="s">
        <v>4</v>
      </c>
      <c r="C13" t="s">
        <v>25</v>
      </c>
      <c r="D13" s="6">
        <v>37.56</v>
      </c>
      <c r="E13" s="6">
        <v>38.909999999999997</v>
      </c>
      <c r="F13" s="6">
        <v>39.04</v>
      </c>
      <c r="G13" s="6">
        <v>38.61</v>
      </c>
      <c r="H13" s="6">
        <v>39.53</v>
      </c>
      <c r="I13" s="6">
        <v>39.78</v>
      </c>
      <c r="J13" s="6">
        <v>38.44</v>
      </c>
      <c r="K13" s="6">
        <v>38.880000000000003</v>
      </c>
      <c r="L13" s="6">
        <v>39.270000000000003</v>
      </c>
      <c r="M13" s="6">
        <v>39.61</v>
      </c>
      <c r="N13" s="6">
        <v>38.83</v>
      </c>
      <c r="O13" s="6">
        <v>38.64</v>
      </c>
      <c r="P13" s="6">
        <v>39.54</v>
      </c>
      <c r="Q13" s="6">
        <f t="shared" ref="Q13:Q31" si="0">AVERAGE(D13:P13)</f>
        <v>38.972307692307695</v>
      </c>
      <c r="R13" s="6">
        <f t="shared" ref="R13:R31" si="1">AVERAGE(K13:P13)</f>
        <v>39.128333333333337</v>
      </c>
      <c r="S13" s="6">
        <f t="shared" ref="S13:S31" si="2">AVERAGE(M13:P13)</f>
        <v>39.155000000000001</v>
      </c>
      <c r="T13" s="6">
        <v>38.6</v>
      </c>
      <c r="U13" s="6">
        <v>29.2</v>
      </c>
      <c r="V13" s="6">
        <v>40.68</v>
      </c>
      <c r="W13" s="6">
        <f t="shared" ref="W13:W31" si="3">(U13+V13)/2</f>
        <v>34.94</v>
      </c>
      <c r="X13" s="6">
        <f>0.425*4</f>
        <v>1.7</v>
      </c>
    </row>
    <row r="14" spans="1:24">
      <c r="A14">
        <f t="shared" ref="A14:A33" si="4">A13+1</f>
        <v>3</v>
      </c>
      <c r="B14" t="s">
        <v>5</v>
      </c>
      <c r="C14" t="s">
        <v>27</v>
      </c>
      <c r="D14" s="6">
        <v>30.48</v>
      </c>
      <c r="E14" s="6">
        <v>30.51</v>
      </c>
      <c r="F14" s="6">
        <v>30.75</v>
      </c>
      <c r="G14" s="6">
        <v>30.62</v>
      </c>
      <c r="H14" s="6">
        <v>31.26</v>
      </c>
      <c r="I14" s="6">
        <v>32.11</v>
      </c>
      <c r="J14" s="6">
        <v>31.62</v>
      </c>
      <c r="K14" s="6">
        <v>32.85</v>
      </c>
      <c r="L14" s="6">
        <v>34</v>
      </c>
      <c r="M14" s="6">
        <v>33.479999999999997</v>
      </c>
      <c r="N14" s="6">
        <v>32.979999999999997</v>
      </c>
      <c r="O14" s="6">
        <v>33.36</v>
      </c>
      <c r="P14" s="6">
        <v>34.75</v>
      </c>
      <c r="Q14" s="6">
        <f t="shared" si="0"/>
        <v>32.213076923076933</v>
      </c>
      <c r="R14" s="6">
        <f t="shared" si="1"/>
        <v>33.569999999999993</v>
      </c>
      <c r="S14" s="6">
        <f t="shared" si="2"/>
        <v>33.642499999999998</v>
      </c>
      <c r="T14" s="6">
        <v>33.26</v>
      </c>
      <c r="U14" s="6">
        <v>27.34</v>
      </c>
      <c r="V14" s="6">
        <v>34.49</v>
      </c>
      <c r="W14" s="6">
        <f t="shared" si="3"/>
        <v>30.914999999999999</v>
      </c>
      <c r="X14" s="6">
        <f>0.365*4</f>
        <v>1.46</v>
      </c>
    </row>
    <row r="15" spans="1:24">
      <c r="A15">
        <f t="shared" si="4"/>
        <v>4</v>
      </c>
      <c r="B15" t="s">
        <v>6</v>
      </c>
      <c r="C15" t="s">
        <v>26</v>
      </c>
      <c r="D15" s="6">
        <v>26.24</v>
      </c>
      <c r="E15" s="6">
        <v>26.4</v>
      </c>
      <c r="F15" s="6">
        <v>26.5</v>
      </c>
      <c r="G15" s="6">
        <v>25.9</v>
      </c>
      <c r="H15" s="6">
        <v>26.19</v>
      </c>
      <c r="I15" s="6">
        <v>26.62</v>
      </c>
      <c r="J15" s="6">
        <v>26.18</v>
      </c>
      <c r="K15" s="6">
        <v>26.77</v>
      </c>
      <c r="L15" s="6">
        <v>27.73</v>
      </c>
      <c r="M15" s="6">
        <v>27.76</v>
      </c>
      <c r="N15" s="6">
        <v>27.85</v>
      </c>
      <c r="O15" s="6">
        <v>30.32</v>
      </c>
      <c r="P15" s="6">
        <v>30.29</v>
      </c>
      <c r="Q15" s="6">
        <f t="shared" si="0"/>
        <v>27.288461538461544</v>
      </c>
      <c r="R15" s="6">
        <f t="shared" si="1"/>
        <v>28.453333333333333</v>
      </c>
      <c r="S15" s="6">
        <f t="shared" si="2"/>
        <v>29.055</v>
      </c>
      <c r="T15" s="6">
        <v>30.28</v>
      </c>
      <c r="U15" s="6">
        <v>23.73</v>
      </c>
      <c r="V15" s="6">
        <v>30.39</v>
      </c>
      <c r="W15" s="6">
        <f t="shared" si="3"/>
        <v>27.060000000000002</v>
      </c>
      <c r="X15" s="6">
        <f>0.333*4</f>
        <v>1.3320000000000001</v>
      </c>
    </row>
    <row r="16" spans="1:24">
      <c r="A16">
        <f t="shared" si="4"/>
        <v>5</v>
      </c>
      <c r="B16" t="s">
        <v>7</v>
      </c>
      <c r="C16" t="s">
        <v>28</v>
      </c>
      <c r="D16" s="6">
        <v>46.3</v>
      </c>
      <c r="E16" s="6">
        <v>46.94</v>
      </c>
      <c r="F16" s="6">
        <v>47.13</v>
      </c>
      <c r="G16" s="6">
        <v>46.98</v>
      </c>
      <c r="H16" s="6">
        <v>47.72</v>
      </c>
      <c r="I16" s="6">
        <v>48.99</v>
      </c>
      <c r="J16" s="6">
        <v>47.03</v>
      </c>
      <c r="K16" s="6">
        <v>47.78</v>
      </c>
      <c r="L16" s="6">
        <v>49.36</v>
      </c>
      <c r="M16" s="6">
        <v>49.21</v>
      </c>
      <c r="N16" s="6">
        <v>49.34</v>
      </c>
      <c r="O16" s="6">
        <v>49.47</v>
      </c>
      <c r="P16" s="6">
        <v>50.53</v>
      </c>
      <c r="Q16" s="6">
        <f t="shared" si="0"/>
        <v>48.213846153846148</v>
      </c>
      <c r="R16" s="6">
        <f t="shared" si="1"/>
        <v>49.281666666666666</v>
      </c>
      <c r="S16" s="6">
        <f t="shared" si="2"/>
        <v>49.637500000000003</v>
      </c>
      <c r="T16" s="6">
        <v>49.39</v>
      </c>
      <c r="U16" s="6">
        <v>43</v>
      </c>
      <c r="V16" s="6">
        <v>49.95</v>
      </c>
      <c r="W16" s="6">
        <f t="shared" si="3"/>
        <v>46.475000000000001</v>
      </c>
      <c r="X16" s="6">
        <f>0.56*4</f>
        <v>2.2400000000000002</v>
      </c>
    </row>
    <row r="17" spans="1:24">
      <c r="A17">
        <f t="shared" si="4"/>
        <v>6</v>
      </c>
      <c r="B17" t="s">
        <v>8</v>
      </c>
      <c r="C17" t="s">
        <v>29</v>
      </c>
      <c r="D17" s="6">
        <v>18.010000000000002</v>
      </c>
      <c r="E17" s="6">
        <v>17.84</v>
      </c>
      <c r="F17" s="6">
        <v>17.940000000000001</v>
      </c>
      <c r="G17" s="6">
        <v>17.87</v>
      </c>
      <c r="H17" s="6">
        <v>17.98</v>
      </c>
      <c r="I17" s="6">
        <v>18.43</v>
      </c>
      <c r="J17" s="6">
        <v>17.63</v>
      </c>
      <c r="K17" s="6">
        <v>17.82</v>
      </c>
      <c r="L17" s="6">
        <v>18.420000000000002</v>
      </c>
      <c r="M17" s="6">
        <v>18.41</v>
      </c>
      <c r="N17" s="6">
        <v>18.37</v>
      </c>
      <c r="O17" s="6">
        <v>18.45</v>
      </c>
      <c r="P17" s="6">
        <v>18.649999999999999</v>
      </c>
      <c r="Q17" s="6">
        <f t="shared" si="0"/>
        <v>18.14</v>
      </c>
      <c r="R17" s="6">
        <f t="shared" si="1"/>
        <v>18.353333333333335</v>
      </c>
      <c r="S17" s="6">
        <f t="shared" si="2"/>
        <v>18.47</v>
      </c>
      <c r="T17" s="6">
        <v>18.420000000000002</v>
      </c>
      <c r="U17" s="6">
        <v>15.47</v>
      </c>
      <c r="V17" s="6">
        <v>18.600000000000001</v>
      </c>
      <c r="W17" s="6">
        <f t="shared" si="3"/>
        <v>17.035</v>
      </c>
      <c r="X17" s="6">
        <f>0.245*4</f>
        <v>0.98</v>
      </c>
    </row>
    <row r="18" spans="1:24">
      <c r="A18">
        <f t="shared" si="4"/>
        <v>7</v>
      </c>
      <c r="B18" t="s">
        <v>9</v>
      </c>
      <c r="C18" t="s">
        <v>30</v>
      </c>
      <c r="D18" s="6">
        <v>36.75</v>
      </c>
      <c r="E18" s="6">
        <v>37.020000000000003</v>
      </c>
      <c r="F18" s="6">
        <v>36.68</v>
      </c>
      <c r="G18" s="6">
        <v>36.01</v>
      </c>
      <c r="H18" s="6">
        <v>37.450000000000003</v>
      </c>
      <c r="I18" s="6">
        <v>37.76</v>
      </c>
      <c r="J18" s="6">
        <v>35.71</v>
      </c>
      <c r="K18" s="6">
        <v>36.619999999999997</v>
      </c>
      <c r="L18" s="6">
        <v>37.049999999999997</v>
      </c>
      <c r="M18" s="6">
        <v>37.270000000000003</v>
      </c>
      <c r="N18" s="6">
        <v>38.72</v>
      </c>
      <c r="O18" s="6">
        <v>38.619999999999997</v>
      </c>
      <c r="P18" s="6">
        <v>39.270000000000003</v>
      </c>
      <c r="Q18" s="6">
        <f t="shared" si="0"/>
        <v>37.302307692307686</v>
      </c>
      <c r="R18" s="6">
        <f t="shared" si="1"/>
        <v>37.925000000000004</v>
      </c>
      <c r="S18" s="6">
        <f t="shared" si="2"/>
        <v>38.470000000000006</v>
      </c>
      <c r="T18" s="6">
        <v>38.590000000000003</v>
      </c>
      <c r="U18" s="6">
        <v>30.37</v>
      </c>
      <c r="V18" s="6">
        <v>39.369999999999997</v>
      </c>
      <c r="W18" s="6">
        <f t="shared" si="3"/>
        <v>34.869999999999997</v>
      </c>
      <c r="X18" s="6">
        <f>0.32*4</f>
        <v>1.28</v>
      </c>
    </row>
    <row r="19" spans="1:24">
      <c r="A19">
        <f t="shared" si="4"/>
        <v>8</v>
      </c>
      <c r="B19" t="s">
        <v>10</v>
      </c>
      <c r="C19" t="s">
        <v>31</v>
      </c>
      <c r="D19" s="6">
        <v>21.51</v>
      </c>
      <c r="E19" s="6">
        <v>21.69</v>
      </c>
      <c r="F19" s="6">
        <v>21.8</v>
      </c>
      <c r="G19" s="6">
        <v>21.55</v>
      </c>
      <c r="H19" s="6">
        <v>21.27</v>
      </c>
      <c r="I19" s="6">
        <v>21.41</v>
      </c>
      <c r="J19" s="6">
        <v>20.89</v>
      </c>
      <c r="K19" s="6">
        <v>21.33</v>
      </c>
      <c r="L19" s="6">
        <v>21.91</v>
      </c>
      <c r="M19" s="6">
        <v>21.71</v>
      </c>
      <c r="N19" s="6">
        <v>21.74</v>
      </c>
      <c r="O19" s="6">
        <v>21.74</v>
      </c>
      <c r="P19" s="6">
        <v>22.44</v>
      </c>
      <c r="Q19" s="6">
        <f t="shared" si="0"/>
        <v>21.614615384615384</v>
      </c>
      <c r="R19" s="6">
        <f t="shared" si="1"/>
        <v>21.811666666666664</v>
      </c>
      <c r="S19" s="6">
        <f t="shared" si="2"/>
        <v>21.907499999999999</v>
      </c>
      <c r="T19" s="6">
        <v>21.66</v>
      </c>
      <c r="U19" s="6">
        <v>17.57</v>
      </c>
      <c r="V19" s="6">
        <v>22.5</v>
      </c>
      <c r="W19" s="6">
        <f t="shared" si="3"/>
        <v>20.035</v>
      </c>
      <c r="X19" s="6">
        <f>0.32*4</f>
        <v>1.28</v>
      </c>
    </row>
    <row r="20" spans="1:24">
      <c r="A20">
        <f t="shared" si="4"/>
        <v>9</v>
      </c>
      <c r="B20" t="s">
        <v>11</v>
      </c>
      <c r="C20" t="s">
        <v>32</v>
      </c>
      <c r="D20" s="6">
        <v>73.25</v>
      </c>
      <c r="E20" s="6">
        <v>72.11</v>
      </c>
      <c r="F20" s="6">
        <v>71.709999999999994</v>
      </c>
      <c r="G20" s="6">
        <v>70.930000000000007</v>
      </c>
      <c r="H20" s="6">
        <v>72.25</v>
      </c>
      <c r="I20" s="6">
        <v>73.69</v>
      </c>
      <c r="J20" s="6">
        <v>65.64</v>
      </c>
      <c r="K20" s="6">
        <v>66.61</v>
      </c>
      <c r="L20" s="6">
        <v>67.64</v>
      </c>
      <c r="M20" s="6">
        <v>66.3</v>
      </c>
      <c r="N20" s="6">
        <v>66.52</v>
      </c>
      <c r="O20" s="6">
        <v>68.06</v>
      </c>
      <c r="P20" s="6">
        <v>69.72</v>
      </c>
      <c r="Q20" s="6">
        <f t="shared" si="0"/>
        <v>69.571538461538452</v>
      </c>
      <c r="R20" s="6">
        <f t="shared" si="1"/>
        <v>67.475000000000009</v>
      </c>
      <c r="S20" s="6">
        <f t="shared" si="2"/>
        <v>67.650000000000006</v>
      </c>
      <c r="T20" s="6">
        <v>67.95</v>
      </c>
      <c r="U20" s="6">
        <v>64.72</v>
      </c>
      <c r="V20" s="6">
        <v>82.56</v>
      </c>
      <c r="W20" s="6">
        <f t="shared" si="3"/>
        <v>73.64</v>
      </c>
      <c r="X20" s="6">
        <f>0.83*4</f>
        <v>3.32</v>
      </c>
    </row>
    <row r="21" spans="1:24">
      <c r="A21">
        <f t="shared" si="4"/>
        <v>10</v>
      </c>
      <c r="B21" t="s">
        <v>12</v>
      </c>
      <c r="C21" t="s">
        <v>33</v>
      </c>
      <c r="D21" s="6">
        <v>37.83</v>
      </c>
      <c r="E21" s="6">
        <v>38.35</v>
      </c>
      <c r="F21" s="6">
        <v>38.18</v>
      </c>
      <c r="G21" s="6">
        <v>37.71</v>
      </c>
      <c r="H21" s="6">
        <v>37.61</v>
      </c>
      <c r="I21" s="6">
        <v>37.28</v>
      </c>
      <c r="J21" s="6">
        <v>36.85</v>
      </c>
      <c r="K21" s="6">
        <v>37.19</v>
      </c>
      <c r="L21" s="6">
        <v>38.44</v>
      </c>
      <c r="M21" s="6">
        <v>38.81</v>
      </c>
      <c r="N21" s="6">
        <v>38.6</v>
      </c>
      <c r="O21" s="6">
        <v>38.200000000000003</v>
      </c>
      <c r="P21" s="6">
        <v>39.21</v>
      </c>
      <c r="Q21" s="6">
        <f t="shared" si="0"/>
        <v>38.019999999999996</v>
      </c>
      <c r="R21" s="6">
        <f t="shared" si="1"/>
        <v>38.408333333333339</v>
      </c>
      <c r="S21" s="6">
        <f t="shared" si="2"/>
        <v>38.704999999999998</v>
      </c>
      <c r="T21" s="6">
        <v>38.08</v>
      </c>
      <c r="U21" s="6">
        <v>31.22</v>
      </c>
      <c r="V21" s="6">
        <v>39.020000000000003</v>
      </c>
      <c r="W21" s="6">
        <f t="shared" si="3"/>
        <v>35.120000000000005</v>
      </c>
      <c r="X21" s="6">
        <f>0.3*4</f>
        <v>1.2</v>
      </c>
    </row>
    <row r="22" spans="1:24">
      <c r="A22">
        <f t="shared" si="4"/>
        <v>11</v>
      </c>
      <c r="B22" t="s">
        <v>13</v>
      </c>
      <c r="C22" t="s">
        <v>34</v>
      </c>
      <c r="D22" s="6">
        <v>54.74</v>
      </c>
      <c r="E22" s="6">
        <v>55.06</v>
      </c>
      <c r="F22" s="6">
        <v>54.59</v>
      </c>
      <c r="G22" s="6">
        <v>54.69</v>
      </c>
      <c r="H22" s="6">
        <v>54.75</v>
      </c>
      <c r="I22" s="6">
        <v>55.69</v>
      </c>
      <c r="J22" s="6">
        <v>52.76</v>
      </c>
      <c r="K22" s="6">
        <v>54.1</v>
      </c>
      <c r="L22" s="6">
        <v>55.93</v>
      </c>
      <c r="M22" s="6">
        <v>56</v>
      </c>
      <c r="N22" s="6">
        <v>55.12</v>
      </c>
      <c r="O22" s="6">
        <v>55.51</v>
      </c>
      <c r="P22" s="6">
        <v>56.57</v>
      </c>
      <c r="Q22" s="6">
        <f t="shared" si="0"/>
        <v>55.039230769230777</v>
      </c>
      <c r="R22" s="6">
        <f t="shared" si="1"/>
        <v>55.538333333333334</v>
      </c>
      <c r="S22" s="6">
        <f t="shared" si="2"/>
        <v>55.8</v>
      </c>
      <c r="T22" s="6">
        <v>55.36</v>
      </c>
      <c r="U22" s="6">
        <v>47.96</v>
      </c>
      <c r="V22" s="6">
        <v>56.61</v>
      </c>
      <c r="W22" s="6">
        <f t="shared" si="3"/>
        <v>52.284999999999997</v>
      </c>
      <c r="X22" s="6">
        <f>0.55*4</f>
        <v>2.2000000000000002</v>
      </c>
    </row>
    <row r="23" spans="1:24">
      <c r="A23">
        <f t="shared" si="4"/>
        <v>12</v>
      </c>
      <c r="B23" t="s">
        <v>14</v>
      </c>
      <c r="C23" t="s">
        <v>35</v>
      </c>
      <c r="D23" s="6">
        <v>46.25</v>
      </c>
      <c r="E23" s="6">
        <v>46.53</v>
      </c>
      <c r="F23" s="6">
        <v>45.38</v>
      </c>
      <c r="G23" s="6">
        <v>45.84</v>
      </c>
      <c r="H23" s="6">
        <v>45.48</v>
      </c>
      <c r="I23" s="6">
        <v>45.75</v>
      </c>
      <c r="J23" s="6">
        <v>43.09</v>
      </c>
      <c r="K23" s="6">
        <v>43.9</v>
      </c>
      <c r="L23" s="6">
        <v>44.5</v>
      </c>
      <c r="M23" s="6">
        <v>44.74</v>
      </c>
      <c r="N23" s="6">
        <v>44.86</v>
      </c>
      <c r="O23" s="6">
        <v>45.18</v>
      </c>
      <c r="P23" s="6">
        <v>46.08</v>
      </c>
      <c r="Q23" s="6">
        <f t="shared" si="0"/>
        <v>45.198461538461544</v>
      </c>
      <c r="R23" s="6">
        <f t="shared" si="1"/>
        <v>44.876666666666665</v>
      </c>
      <c r="S23" s="6">
        <f t="shared" si="2"/>
        <v>45.215000000000003</v>
      </c>
      <c r="T23" s="6">
        <v>45.11</v>
      </c>
      <c r="U23" s="6">
        <v>34.950000000000003</v>
      </c>
      <c r="V23" s="6">
        <v>48.63</v>
      </c>
      <c r="W23" s="6">
        <f t="shared" si="3"/>
        <v>41.790000000000006</v>
      </c>
      <c r="X23" s="6">
        <f>0.455*4</f>
        <v>1.82</v>
      </c>
    </row>
    <row r="24" spans="1:24">
      <c r="A24">
        <f t="shared" si="4"/>
        <v>13</v>
      </c>
      <c r="B24" t="s">
        <v>15</v>
      </c>
      <c r="C24" t="s">
        <v>36</v>
      </c>
      <c r="D24" s="6">
        <v>22.57</v>
      </c>
      <c r="E24" s="6">
        <v>22.86</v>
      </c>
      <c r="F24" s="6">
        <v>22.75</v>
      </c>
      <c r="G24" s="6">
        <v>23.01</v>
      </c>
      <c r="H24" s="6">
        <v>23.52</v>
      </c>
      <c r="I24" s="6">
        <v>23.57</v>
      </c>
      <c r="J24" s="6">
        <v>23.44</v>
      </c>
      <c r="K24" s="6">
        <v>23.39</v>
      </c>
      <c r="L24" s="6">
        <v>24.09</v>
      </c>
      <c r="M24" s="6">
        <v>24.07</v>
      </c>
      <c r="N24" s="6">
        <v>23.87</v>
      </c>
      <c r="O24" s="6">
        <v>24.34</v>
      </c>
      <c r="P24" s="6">
        <v>24.96</v>
      </c>
      <c r="Q24" s="6">
        <f t="shared" si="0"/>
        <v>23.572307692307689</v>
      </c>
      <c r="R24" s="6">
        <f t="shared" si="1"/>
        <v>24.120000000000005</v>
      </c>
      <c r="S24" s="6">
        <f t="shared" si="2"/>
        <v>24.310000000000002</v>
      </c>
      <c r="T24" s="6">
        <v>24.32</v>
      </c>
      <c r="U24" s="6">
        <v>18.079999999999998</v>
      </c>
      <c r="V24" s="6">
        <v>24.49</v>
      </c>
      <c r="W24" s="6">
        <f t="shared" si="3"/>
        <v>21.284999999999997</v>
      </c>
      <c r="X24" s="6">
        <f>0.26*4</f>
        <v>1.04</v>
      </c>
    </row>
    <row r="25" spans="1:24">
      <c r="A25">
        <f t="shared" si="4"/>
        <v>14</v>
      </c>
      <c r="B25" t="s">
        <v>16</v>
      </c>
      <c r="C25" t="s">
        <v>37</v>
      </c>
      <c r="D25" s="6">
        <v>45.47</v>
      </c>
      <c r="E25" s="6">
        <v>45.9</v>
      </c>
      <c r="F25" s="6">
        <v>45.7</v>
      </c>
      <c r="G25" s="6">
        <v>45.3</v>
      </c>
      <c r="H25" s="6">
        <v>45.7</v>
      </c>
      <c r="I25" s="6">
        <v>46.33</v>
      </c>
      <c r="J25" s="6">
        <v>44.2</v>
      </c>
      <c r="K25" s="6">
        <v>45.35</v>
      </c>
      <c r="L25" s="6">
        <v>46.73</v>
      </c>
      <c r="M25" s="6">
        <v>46.15</v>
      </c>
      <c r="N25" s="6">
        <v>46.43</v>
      </c>
      <c r="O25" s="6">
        <v>46.54</v>
      </c>
      <c r="P25" s="6">
        <v>47.45</v>
      </c>
      <c r="Q25" s="6">
        <f t="shared" si="0"/>
        <v>45.942307692307693</v>
      </c>
      <c r="R25" s="6">
        <f t="shared" si="1"/>
        <v>46.441666666666663</v>
      </c>
      <c r="S25" s="6">
        <f t="shared" si="2"/>
        <v>46.642499999999998</v>
      </c>
      <c r="T25" s="6">
        <v>46.4</v>
      </c>
      <c r="U25" s="6">
        <v>37.130000000000003</v>
      </c>
      <c r="V25" s="6">
        <v>47.34</v>
      </c>
      <c r="W25" s="6">
        <f t="shared" si="3"/>
        <v>42.234999999999999</v>
      </c>
      <c r="X25" s="6">
        <f>0.62*4</f>
        <v>2.48</v>
      </c>
    </row>
    <row r="26" spans="1:24">
      <c r="A26">
        <f t="shared" si="4"/>
        <v>15</v>
      </c>
      <c r="B26" t="s">
        <v>17</v>
      </c>
      <c r="C26" t="s">
        <v>38</v>
      </c>
      <c r="D26" s="6">
        <v>42.51</v>
      </c>
      <c r="E26" s="6">
        <v>40.67</v>
      </c>
      <c r="F26" s="6">
        <v>40.43</v>
      </c>
      <c r="G26" s="6">
        <v>40.36</v>
      </c>
      <c r="H26" s="6">
        <v>40.200000000000003</v>
      </c>
      <c r="I26" s="6">
        <v>40.049999999999997</v>
      </c>
      <c r="J26" s="6">
        <v>38.5</v>
      </c>
      <c r="K26" s="6">
        <v>39.06</v>
      </c>
      <c r="L26" s="6">
        <v>39.69</v>
      </c>
      <c r="M26" s="6">
        <v>39.22</v>
      </c>
      <c r="N26" s="6">
        <v>39.200000000000003</v>
      </c>
      <c r="O26" s="6">
        <v>39.56</v>
      </c>
      <c r="P26" s="6">
        <v>41.52</v>
      </c>
      <c r="Q26" s="6">
        <f t="shared" si="0"/>
        <v>40.074615384615385</v>
      </c>
      <c r="R26" s="6">
        <f t="shared" si="1"/>
        <v>39.708333333333336</v>
      </c>
      <c r="S26" s="6">
        <f t="shared" si="2"/>
        <v>39.875</v>
      </c>
      <c r="T26" s="6">
        <v>39.5</v>
      </c>
      <c r="U26" s="6">
        <v>34.729999999999997</v>
      </c>
      <c r="V26" s="6">
        <v>42.83</v>
      </c>
      <c r="W26" s="6">
        <f t="shared" si="3"/>
        <v>38.78</v>
      </c>
      <c r="X26" s="6">
        <f>0.485*4</f>
        <v>1.94</v>
      </c>
    </row>
    <row r="27" spans="1:24">
      <c r="A27">
        <f t="shared" si="4"/>
        <v>16</v>
      </c>
      <c r="B27" t="s">
        <v>18</v>
      </c>
      <c r="C27" t="s">
        <v>39</v>
      </c>
      <c r="D27" s="6">
        <v>52.12</v>
      </c>
      <c r="E27" s="6">
        <v>53.27</v>
      </c>
      <c r="F27" s="6">
        <v>53.3</v>
      </c>
      <c r="G27" s="6">
        <v>53.43</v>
      </c>
      <c r="H27" s="6">
        <v>53.64</v>
      </c>
      <c r="I27" s="6">
        <v>53.76</v>
      </c>
      <c r="J27" s="6">
        <v>51.4</v>
      </c>
      <c r="K27" s="6">
        <v>52.49</v>
      </c>
      <c r="L27" s="6">
        <v>53.81</v>
      </c>
      <c r="M27" s="6">
        <v>53.46</v>
      </c>
      <c r="N27" s="6">
        <v>53.77</v>
      </c>
      <c r="O27" s="6">
        <v>53.45</v>
      </c>
      <c r="P27" s="6">
        <v>55.1</v>
      </c>
      <c r="Q27" s="6">
        <f t="shared" si="0"/>
        <v>53.307692307692307</v>
      </c>
      <c r="R27" s="6">
        <f t="shared" si="1"/>
        <v>53.680000000000007</v>
      </c>
      <c r="S27" s="6">
        <f t="shared" si="2"/>
        <v>53.945</v>
      </c>
      <c r="T27" s="6">
        <v>53.34</v>
      </c>
      <c r="U27" s="6">
        <v>43.91</v>
      </c>
      <c r="V27" s="6">
        <v>54.45</v>
      </c>
      <c r="W27" s="6">
        <f t="shared" si="3"/>
        <v>49.18</v>
      </c>
      <c r="X27" s="6">
        <f>0.48*4</f>
        <v>1.92</v>
      </c>
    </row>
    <row r="28" spans="1:24">
      <c r="A28">
        <f t="shared" si="4"/>
        <v>17</v>
      </c>
      <c r="B28" t="s">
        <v>19</v>
      </c>
      <c r="C28" t="s">
        <v>40</v>
      </c>
      <c r="D28" s="6">
        <v>37.340000000000003</v>
      </c>
      <c r="E28" s="6">
        <v>38.03</v>
      </c>
      <c r="F28" s="6">
        <v>37.869999999999997</v>
      </c>
      <c r="G28" s="6">
        <v>38.06</v>
      </c>
      <c r="H28" s="6">
        <v>37.97</v>
      </c>
      <c r="I28" s="6">
        <v>38.28</v>
      </c>
      <c r="J28" s="6">
        <v>37</v>
      </c>
      <c r="K28" s="6">
        <v>37.58</v>
      </c>
      <c r="L28" s="6">
        <v>38.31</v>
      </c>
      <c r="M28" s="6">
        <v>38.4</v>
      </c>
      <c r="N28" s="6">
        <v>38.33</v>
      </c>
      <c r="O28" s="6">
        <v>38.56</v>
      </c>
      <c r="P28" s="6">
        <v>39.04</v>
      </c>
      <c r="Q28" s="6">
        <f t="shared" si="0"/>
        <v>38.059230769230766</v>
      </c>
      <c r="R28" s="6">
        <f t="shared" si="1"/>
        <v>38.369999999999997</v>
      </c>
      <c r="S28" s="6">
        <f t="shared" si="2"/>
        <v>38.582499999999996</v>
      </c>
      <c r="T28" s="6">
        <v>38.46</v>
      </c>
      <c r="U28" s="6">
        <v>32.04</v>
      </c>
      <c r="V28" s="6">
        <v>38.79</v>
      </c>
      <c r="W28" s="6">
        <f t="shared" si="3"/>
        <v>35.414999999999999</v>
      </c>
      <c r="X28" s="6">
        <f>0.473*4</f>
        <v>1.8919999999999999</v>
      </c>
    </row>
    <row r="29" spans="1:24">
      <c r="A29">
        <f t="shared" si="4"/>
        <v>18</v>
      </c>
      <c r="B29" t="s">
        <v>20</v>
      </c>
      <c r="C29" t="s">
        <v>41</v>
      </c>
      <c r="D29" s="6">
        <v>26.33</v>
      </c>
      <c r="E29" s="6">
        <v>25.57</v>
      </c>
      <c r="F29" s="6">
        <v>25.85</v>
      </c>
      <c r="G29" s="6">
        <v>26.24</v>
      </c>
      <c r="H29" s="6">
        <v>26.71</v>
      </c>
      <c r="I29" s="6">
        <v>26.53</v>
      </c>
      <c r="J29" s="6">
        <v>26.4</v>
      </c>
      <c r="K29" s="6">
        <v>26.8</v>
      </c>
      <c r="L29" s="6">
        <v>27.41</v>
      </c>
      <c r="M29" s="6">
        <v>27.38</v>
      </c>
      <c r="N29" s="6">
        <v>27.31</v>
      </c>
      <c r="O29" s="6">
        <v>27.57</v>
      </c>
      <c r="P29" s="6">
        <v>28.58</v>
      </c>
      <c r="Q29" s="6">
        <f t="shared" si="0"/>
        <v>26.821538461538463</v>
      </c>
      <c r="R29" s="6">
        <f t="shared" si="1"/>
        <v>27.508333333333336</v>
      </c>
      <c r="S29" s="6">
        <f t="shared" si="2"/>
        <v>27.709999999999997</v>
      </c>
      <c r="T29" s="6">
        <v>27.51</v>
      </c>
      <c r="U29" s="6">
        <v>21.66</v>
      </c>
      <c r="V29" s="6">
        <v>27.85</v>
      </c>
      <c r="W29" s="6">
        <f t="shared" si="3"/>
        <v>24.755000000000003</v>
      </c>
      <c r="X29" s="6">
        <f>0.345*4</f>
        <v>1.38</v>
      </c>
    </row>
    <row r="30" spans="1:24">
      <c r="A30" s="29">
        <f t="shared" si="4"/>
        <v>19</v>
      </c>
      <c r="B30" s="29" t="s">
        <v>21</v>
      </c>
      <c r="C30" s="29" t="s">
        <v>42</v>
      </c>
      <c r="D30" s="30">
        <v>28.99</v>
      </c>
      <c r="E30" s="30">
        <v>29.28</v>
      </c>
      <c r="F30" s="30">
        <v>29.36</v>
      </c>
      <c r="G30" s="30">
        <v>29.41</v>
      </c>
      <c r="H30" s="30">
        <v>29.81</v>
      </c>
      <c r="I30" s="30">
        <v>30.07</v>
      </c>
      <c r="J30" s="30">
        <v>29.61</v>
      </c>
      <c r="K30" s="30">
        <v>29.96</v>
      </c>
      <c r="L30" s="30">
        <v>30.77</v>
      </c>
      <c r="M30" s="30">
        <v>30.08</v>
      </c>
      <c r="N30" s="30">
        <v>29.9</v>
      </c>
      <c r="O30" s="30">
        <v>30</v>
      </c>
      <c r="P30" s="6">
        <v>31.21</v>
      </c>
      <c r="Q30" s="6">
        <f t="shared" si="0"/>
        <v>29.880769230769225</v>
      </c>
      <c r="R30" s="6">
        <f t="shared" si="1"/>
        <v>30.320000000000004</v>
      </c>
      <c r="S30" s="6">
        <f t="shared" si="2"/>
        <v>30.297499999999999</v>
      </c>
      <c r="T30" s="6">
        <v>29.95</v>
      </c>
      <c r="U30" s="6">
        <v>23.42</v>
      </c>
      <c r="V30" s="6">
        <v>31.01</v>
      </c>
      <c r="W30" s="6">
        <f t="shared" si="3"/>
        <v>27.215000000000003</v>
      </c>
      <c r="X30" s="6">
        <f>0.26*4</f>
        <v>1.04</v>
      </c>
    </row>
    <row r="31" spans="1:24">
      <c r="A31">
        <f t="shared" si="4"/>
        <v>20</v>
      </c>
      <c r="B31" t="s">
        <v>22</v>
      </c>
      <c r="C31" t="s">
        <v>43</v>
      </c>
      <c r="D31" s="6">
        <v>23.65</v>
      </c>
      <c r="E31" s="6">
        <v>23.93</v>
      </c>
      <c r="F31" s="6">
        <v>23.81</v>
      </c>
      <c r="G31" s="6">
        <v>23.82</v>
      </c>
      <c r="H31" s="6">
        <v>23.89</v>
      </c>
      <c r="I31" s="6">
        <v>24.31</v>
      </c>
      <c r="J31" s="6">
        <v>23.45</v>
      </c>
      <c r="K31" s="6">
        <v>23.5</v>
      </c>
      <c r="L31" s="6">
        <v>24.08</v>
      </c>
      <c r="M31" s="6">
        <v>23.89</v>
      </c>
      <c r="N31" s="6">
        <v>24.12</v>
      </c>
      <c r="O31" s="6">
        <v>24.05</v>
      </c>
      <c r="P31" s="6">
        <v>24.33</v>
      </c>
      <c r="Q31" s="6">
        <f t="shared" si="0"/>
        <v>23.91</v>
      </c>
      <c r="R31" s="6">
        <f t="shared" si="1"/>
        <v>23.995000000000001</v>
      </c>
      <c r="S31" s="6">
        <f t="shared" si="2"/>
        <v>24.0975</v>
      </c>
      <c r="T31" s="6">
        <v>23.97</v>
      </c>
      <c r="U31" s="6">
        <v>19.809999999999999</v>
      </c>
      <c r="V31" s="6">
        <v>24.67</v>
      </c>
      <c r="W31" s="6">
        <f t="shared" si="3"/>
        <v>22.240000000000002</v>
      </c>
      <c r="X31" s="6">
        <f>0.253*4</f>
        <v>1.012</v>
      </c>
    </row>
    <row r="32" spans="1:24" ht="15.75">
      <c r="A32">
        <f t="shared" si="4"/>
        <v>21</v>
      </c>
      <c r="B32" s="13" t="s">
        <v>88</v>
      </c>
      <c r="C32" s="13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>
        <f>AVERAGE(Q12:Q31)</f>
        <v>37.578346153846148</v>
      </c>
      <c r="R32" s="6">
        <f t="shared" ref="R32:X32" si="5">AVERAGE(R12:R31)</f>
        <v>37.915666666666674</v>
      </c>
      <c r="S32" s="6">
        <f t="shared" si="5"/>
        <v>38.144500000000001</v>
      </c>
      <c r="T32" s="6">
        <f t="shared" si="5"/>
        <v>37.999000000000009</v>
      </c>
      <c r="U32" s="6">
        <f t="shared" si="5"/>
        <v>31.460499999999989</v>
      </c>
      <c r="V32" s="6">
        <f t="shared" si="5"/>
        <v>39.729500000000002</v>
      </c>
      <c r="W32" s="6">
        <f t="shared" si="5"/>
        <v>35.594999999999999</v>
      </c>
      <c r="X32" s="6">
        <f t="shared" si="5"/>
        <v>1.6648000000000001</v>
      </c>
    </row>
    <row r="33" spans="1:24" ht="15.75">
      <c r="A33">
        <f t="shared" si="4"/>
        <v>22</v>
      </c>
      <c r="B33" s="13" t="s">
        <v>212</v>
      </c>
      <c r="C33" s="13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>
        <f>MEDIAN(Q12:Q31)</f>
        <v>38.039615384615381</v>
      </c>
      <c r="R33" s="6">
        <f t="shared" ref="R33:X33" si="6">MEDIAN(R12:R31)</f>
        <v>38.389166666666668</v>
      </c>
      <c r="S33" s="6">
        <f t="shared" si="6"/>
        <v>38.643749999999997</v>
      </c>
      <c r="T33" s="6">
        <f t="shared" si="6"/>
        <v>38.525000000000006</v>
      </c>
      <c r="U33" s="6">
        <f t="shared" si="6"/>
        <v>30.795000000000002</v>
      </c>
      <c r="V33" s="6">
        <f t="shared" si="6"/>
        <v>39.195</v>
      </c>
      <c r="W33" s="6">
        <f t="shared" si="6"/>
        <v>35.03</v>
      </c>
      <c r="X33" s="6">
        <f t="shared" si="6"/>
        <v>1.58</v>
      </c>
    </row>
    <row r="34" spans="1:24"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>
      <c r="B35" s="22" t="s">
        <v>252</v>
      </c>
    </row>
    <row r="36" spans="1:24">
      <c r="B36" s="22" t="s">
        <v>253</v>
      </c>
    </row>
    <row r="37" spans="1:24">
      <c r="B37" s="22" t="s">
        <v>254</v>
      </c>
    </row>
    <row r="38" spans="1:24">
      <c r="B38" s="22" t="s">
        <v>255</v>
      </c>
    </row>
  </sheetData>
  <mergeCells count="3">
    <mergeCell ref="B3:X3"/>
    <mergeCell ref="B4:X4"/>
    <mergeCell ref="B5:X5"/>
  </mergeCells>
  <phoneticPr fontId="8" type="noConversion"/>
  <pageMargins left="0.7" right="0.7" top="0.75" bottom="0.75" header="0.3" footer="0.3"/>
  <pageSetup scale="51" orientation="landscape" r:id="rId1"/>
  <headerFooter>
    <oddHeader>&amp;RExhibit OCS 1.4
Page 1 of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topLeftCell="A19" workbookViewId="0">
      <selection activeCell="P32" sqref="P32"/>
    </sheetView>
  </sheetViews>
  <sheetFormatPr defaultRowHeight="15"/>
  <cols>
    <col min="1" max="1" width="5.5703125" customWidth="1"/>
    <col min="2" max="2" width="32.28515625" customWidth="1"/>
    <col min="10" max="10" width="10.42578125" customWidth="1"/>
  </cols>
  <sheetData>
    <row r="1" spans="1:2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8.75">
      <c r="A3" s="1"/>
      <c r="B3" s="33" t="s">
        <v>213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1"/>
      <c r="T3" s="1"/>
      <c r="U3" s="1"/>
      <c r="V3" s="1"/>
    </row>
    <row r="4" spans="1:22" ht="18.75">
      <c r="A4" s="1"/>
      <c r="B4" s="33" t="s">
        <v>214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1"/>
      <c r="T4" s="1"/>
      <c r="U4" s="1"/>
      <c r="V4" s="1"/>
    </row>
    <row r="5" spans="1:22" ht="18.75">
      <c r="A5" s="1"/>
      <c r="B5" s="33" t="s">
        <v>194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1"/>
      <c r="T5" s="1"/>
      <c r="U5" s="1"/>
      <c r="V5" s="1"/>
    </row>
    <row r="6" spans="1:2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23" t="s">
        <v>148</v>
      </c>
      <c r="E9" s="23" t="s">
        <v>153</v>
      </c>
      <c r="F9" s="23" t="s">
        <v>154</v>
      </c>
      <c r="G9" s="23" t="s">
        <v>155</v>
      </c>
      <c r="H9" s="23" t="s">
        <v>156</v>
      </c>
      <c r="I9" s="23" t="s">
        <v>158</v>
      </c>
      <c r="J9" s="23" t="s">
        <v>159</v>
      </c>
      <c r="K9" s="23" t="s">
        <v>160</v>
      </c>
      <c r="L9" s="23" t="s">
        <v>161</v>
      </c>
      <c r="M9" s="23" t="s">
        <v>162</v>
      </c>
      <c r="N9" s="23" t="s">
        <v>163</v>
      </c>
      <c r="O9" s="23" t="s">
        <v>164</v>
      </c>
      <c r="P9" s="23" t="s">
        <v>165</v>
      </c>
      <c r="Q9" s="23" t="s">
        <v>166</v>
      </c>
      <c r="R9" s="23" t="s">
        <v>167</v>
      </c>
      <c r="S9" s="1"/>
      <c r="T9" s="1"/>
      <c r="U9" s="1"/>
      <c r="V9" s="1"/>
    </row>
    <row r="10" spans="1:22" ht="39">
      <c r="A10" s="2" t="s">
        <v>0</v>
      </c>
      <c r="B10" s="2" t="s">
        <v>1</v>
      </c>
      <c r="C10" s="2" t="s">
        <v>2</v>
      </c>
      <c r="D10" s="1" t="s">
        <v>89</v>
      </c>
      <c r="E10" s="1" t="s">
        <v>90</v>
      </c>
      <c r="F10" s="1" t="s">
        <v>91</v>
      </c>
      <c r="G10" s="1" t="s">
        <v>72</v>
      </c>
      <c r="H10" s="1" t="s">
        <v>73</v>
      </c>
      <c r="I10" s="1" t="s">
        <v>74</v>
      </c>
      <c r="J10" s="2" t="s">
        <v>92</v>
      </c>
      <c r="K10" s="2" t="s">
        <v>93</v>
      </c>
      <c r="L10" s="2" t="s">
        <v>94</v>
      </c>
      <c r="M10" s="2" t="s">
        <v>95</v>
      </c>
      <c r="N10" s="2" t="s">
        <v>96</v>
      </c>
      <c r="O10" s="2" t="s">
        <v>97</v>
      </c>
      <c r="P10" s="2" t="s">
        <v>98</v>
      </c>
      <c r="Q10" s="2" t="s">
        <v>119</v>
      </c>
      <c r="R10" s="2" t="s">
        <v>120</v>
      </c>
      <c r="S10" s="2"/>
      <c r="T10" s="2"/>
      <c r="U10" s="2"/>
      <c r="V10" s="2"/>
    </row>
    <row r="11" spans="1:22">
      <c r="A11">
        <v>1</v>
      </c>
      <c r="B11" t="s">
        <v>3</v>
      </c>
      <c r="C11" t="s">
        <v>24</v>
      </c>
      <c r="D11" s="4"/>
      <c r="E11" s="4"/>
      <c r="F11" s="4"/>
      <c r="G11" s="4">
        <f ca="1">INPUT!J36</f>
        <v>3.5000000000000003E-2</v>
      </c>
      <c r="H11" s="4">
        <f ca="1">INPUT!K36</f>
        <v>0.17499999999999999</v>
      </c>
      <c r="I11" s="4">
        <f ca="1">INPUT!L36</f>
        <v>0.05</v>
      </c>
      <c r="J11" s="4">
        <f ca="1">AVERAGE(D11:I11)</f>
        <v>8.666666666666667E-2</v>
      </c>
      <c r="K11" s="4">
        <f ca="1">INPUT!M36</f>
        <v>4.4999999999999998E-2</v>
      </c>
      <c r="L11" s="4">
        <f ca="1">INPUT!N36</f>
        <v>0.02</v>
      </c>
      <c r="M11" s="4">
        <f ca="1">INPUT!O36</f>
        <v>0.03</v>
      </c>
      <c r="N11" s="4">
        <v>0.05</v>
      </c>
      <c r="O11" s="4">
        <v>0.05</v>
      </c>
      <c r="P11" s="4">
        <f>(K11+N11+O11)/3</f>
        <v>4.8333333333333339E-2</v>
      </c>
      <c r="Q11" s="4">
        <f ca="1">'DJL-5 P2'!S11</f>
        <v>3.0162348126812427E-2</v>
      </c>
      <c r="R11" s="4">
        <f>(P11+Q11)/2</f>
        <v>3.9247840730072883E-2</v>
      </c>
    </row>
    <row r="12" spans="1:22">
      <c r="A12">
        <f>A11+1</f>
        <v>2</v>
      </c>
      <c r="B12" t="s">
        <v>4</v>
      </c>
      <c r="C12" t="s">
        <v>25</v>
      </c>
      <c r="D12" s="4">
        <f ca="1">INPUT!G37</f>
        <v>0.03</v>
      </c>
      <c r="E12" s="4"/>
      <c r="F12" s="4">
        <f ca="1">INPUT!I37</f>
        <v>0.01</v>
      </c>
      <c r="G12" s="4">
        <f ca="1">INPUT!J37</f>
        <v>0.09</v>
      </c>
      <c r="H12" s="4">
        <f ca="1">INPUT!K37</f>
        <v>5.0000000000000001E-3</v>
      </c>
      <c r="I12" s="4">
        <f ca="1">INPUT!L37</f>
        <v>3.5000000000000003E-2</v>
      </c>
      <c r="J12" s="4">
        <f t="shared" ref="J12:J30" si="0">AVERAGE(D12:I12)</f>
        <v>3.4000000000000002E-2</v>
      </c>
      <c r="K12" s="4">
        <f ca="1">INPUT!M37</f>
        <v>7.0000000000000007E-2</v>
      </c>
      <c r="L12" s="4">
        <f ca="1">INPUT!N37</f>
        <v>0.05</v>
      </c>
      <c r="M12" s="4">
        <f ca="1">INPUT!O37</f>
        <v>0.03</v>
      </c>
      <c r="N12" s="4">
        <v>0.05</v>
      </c>
      <c r="O12" s="4">
        <v>8.48E-2</v>
      </c>
      <c r="P12" s="4">
        <f>(K12+N12+O12)/3</f>
        <v>6.826666666666667E-2</v>
      </c>
      <c r="Q12" s="4">
        <f ca="1">'DJL-5 P2'!S12</f>
        <v>5.4858067858684897E-2</v>
      </c>
      <c r="R12" s="4">
        <f t="shared" ref="R12:R30" si="1">(P12+Q12)/2</f>
        <v>6.1562367262675784E-2</v>
      </c>
    </row>
    <row r="13" spans="1:22">
      <c r="A13">
        <f t="shared" ref="A13:A32" si="2">A12+1</f>
        <v>3</v>
      </c>
      <c r="B13" t="s">
        <v>5</v>
      </c>
      <c r="C13" t="s">
        <v>27</v>
      </c>
      <c r="D13" s="4"/>
      <c r="E13" s="4">
        <f ca="1">INPUT!H38</f>
        <v>0.03</v>
      </c>
      <c r="F13" s="4">
        <f ca="1">INPUT!I38</f>
        <v>0.1</v>
      </c>
      <c r="G13" s="4"/>
      <c r="H13" s="4">
        <f ca="1">INPUT!K38</f>
        <v>2.5000000000000001E-2</v>
      </c>
      <c r="I13" s="4">
        <f ca="1">INPUT!L38</f>
        <v>4.4999999999999998E-2</v>
      </c>
      <c r="J13" s="4">
        <f t="shared" si="0"/>
        <v>0.05</v>
      </c>
      <c r="K13" s="4">
        <f ca="1">INPUT!M38</f>
        <v>0.105</v>
      </c>
      <c r="L13" s="4">
        <f ca="1">INPUT!N38</f>
        <v>1.4999999999999999E-2</v>
      </c>
      <c r="M13" s="4">
        <f ca="1">INPUT!O38</f>
        <v>2.5000000000000001E-2</v>
      </c>
      <c r="N13" s="4">
        <v>0.06</v>
      </c>
      <c r="O13" s="4">
        <v>0.06</v>
      </c>
      <c r="P13" s="4">
        <f>(K13+N13+O13)/3</f>
        <v>7.4999999999999997E-2</v>
      </c>
      <c r="Q13" s="4">
        <f ca="1">'DJL-5 P2'!S13</f>
        <v>2.0963253033380008E-2</v>
      </c>
      <c r="R13" s="4">
        <f t="shared" si="1"/>
        <v>4.7981626516690003E-2</v>
      </c>
    </row>
    <row r="14" spans="1:22">
      <c r="A14">
        <f t="shared" si="2"/>
        <v>4</v>
      </c>
      <c r="B14" t="s">
        <v>6</v>
      </c>
      <c r="C14" t="s">
        <v>26</v>
      </c>
      <c r="D14" s="4">
        <f ca="1">INPUT!G39</f>
        <v>0.05</v>
      </c>
      <c r="E14" s="4">
        <f ca="1">INPUT!H39</f>
        <v>0.02</v>
      </c>
      <c r="F14" s="4">
        <f ca="1">INPUT!I39</f>
        <v>1.4999999999999999E-2</v>
      </c>
      <c r="G14" s="4">
        <f ca="1">INPUT!J39</f>
        <v>0.115</v>
      </c>
      <c r="H14" s="4">
        <f ca="1">INPUT!K39</f>
        <v>0.04</v>
      </c>
      <c r="I14" s="4">
        <f ca="1">INPUT!L39</f>
        <v>3.5000000000000003E-2</v>
      </c>
      <c r="J14" s="4">
        <f t="shared" si="0"/>
        <v>4.5833333333333337E-2</v>
      </c>
      <c r="K14" s="4">
        <f ca="1">INPUT!M39</f>
        <v>6.5000000000000002E-2</v>
      </c>
      <c r="L14" s="4">
        <f ca="1">INPUT!N39</f>
        <v>5.5E-2</v>
      </c>
      <c r="M14" s="4">
        <f ca="1">INPUT!O39</f>
        <v>7.0000000000000007E-2</v>
      </c>
      <c r="N14" s="4"/>
      <c r="O14" s="4">
        <v>3.9300000000000002E-2</v>
      </c>
      <c r="P14" s="4">
        <f>(K14+O14)/2</f>
        <v>5.2150000000000002E-2</v>
      </c>
      <c r="Q14" s="4">
        <f ca="1">'DJL-5 P2'!S14</f>
        <v>0.11793467877613488</v>
      </c>
      <c r="R14" s="4">
        <f t="shared" si="1"/>
        <v>8.5042339388067434E-2</v>
      </c>
    </row>
    <row r="15" spans="1:22">
      <c r="A15">
        <f t="shared" si="2"/>
        <v>5</v>
      </c>
      <c r="B15" t="s">
        <v>7</v>
      </c>
      <c r="C15" t="s">
        <v>28</v>
      </c>
      <c r="D15" s="4"/>
      <c r="E15" s="4">
        <f ca="1">INPUT!H40</f>
        <v>5.0000000000000001E-3</v>
      </c>
      <c r="F15" s="4">
        <f ca="1">INPUT!I40</f>
        <v>3.5000000000000003E-2</v>
      </c>
      <c r="G15" s="4"/>
      <c r="H15" s="4">
        <f ca="1">INPUT!K40</f>
        <v>5.0000000000000001E-3</v>
      </c>
      <c r="I15" s="4">
        <f ca="1">INPUT!L40</f>
        <v>0.04</v>
      </c>
      <c r="J15" s="4">
        <f t="shared" si="0"/>
        <v>2.1249999999999998E-2</v>
      </c>
      <c r="K15" s="4">
        <f ca="1">INPUT!M40</f>
        <v>5.5E-2</v>
      </c>
      <c r="L15" s="4">
        <f ca="1">INPUT!N40</f>
        <v>3.5000000000000003E-2</v>
      </c>
      <c r="M15" s="4">
        <f ca="1">INPUT!O40</f>
        <v>3.5000000000000003E-2</v>
      </c>
      <c r="N15" s="4">
        <v>0.05</v>
      </c>
      <c r="O15" s="4">
        <v>5.7500000000000002E-2</v>
      </c>
      <c r="P15" s="4">
        <f>(K15+N15+O15)/3</f>
        <v>5.4166666666666669E-2</v>
      </c>
      <c r="Q15" s="4">
        <f ca="1">'DJL-5 P2'!S15</f>
        <v>3.7417295443636124E-2</v>
      </c>
      <c r="R15" s="4">
        <f t="shared" si="1"/>
        <v>4.5791981055151393E-2</v>
      </c>
    </row>
    <row r="16" spans="1:22">
      <c r="A16">
        <f t="shared" si="2"/>
        <v>6</v>
      </c>
      <c r="B16" t="s">
        <v>8</v>
      </c>
      <c r="C16" t="s">
        <v>29</v>
      </c>
      <c r="D16" s="4"/>
      <c r="E16" s="4"/>
      <c r="F16" s="4"/>
      <c r="G16" s="4"/>
      <c r="H16" s="4"/>
      <c r="I16" s="4"/>
      <c r="J16" s="4">
        <f ca="1">INPUT!M41</f>
        <v>0.05</v>
      </c>
      <c r="K16" s="4">
        <f ca="1">INPUT!M41</f>
        <v>0.05</v>
      </c>
      <c r="L16" s="4">
        <f ca="1">INPUT!N41</f>
        <v>2.5000000000000001E-2</v>
      </c>
      <c r="M16" s="4">
        <f ca="1">INPUT!O41</f>
        <v>1.4999999999999999E-2</v>
      </c>
      <c r="N16" s="4">
        <v>4.4999999999999998E-2</v>
      </c>
      <c r="O16" s="4">
        <v>4.6699999999999998E-2</v>
      </c>
      <c r="P16" s="4">
        <f>(K16+N16+O16)/3</f>
        <v>4.7233333333333329E-2</v>
      </c>
      <c r="Q16" s="4">
        <f ca="1">'DJL-5 P2'!S16</f>
        <v>2.2934523988741545E-2</v>
      </c>
      <c r="R16" s="4">
        <f t="shared" si="1"/>
        <v>3.5083928661037433E-2</v>
      </c>
    </row>
    <row r="17" spans="1:18">
      <c r="A17">
        <f t="shared" si="2"/>
        <v>7</v>
      </c>
      <c r="B17" t="s">
        <v>9</v>
      </c>
      <c r="C17" t="s">
        <v>30</v>
      </c>
      <c r="D17" s="4"/>
      <c r="E17" s="4">
        <f ca="1">INPUT!H42</f>
        <v>2.5000000000000001E-2</v>
      </c>
      <c r="F17" s="4">
        <f ca="1">INPUT!I42</f>
        <v>9.5000000000000001E-2</v>
      </c>
      <c r="G17" s="4">
        <f ca="1">INPUT!J42</f>
        <v>0.1</v>
      </c>
      <c r="H17" s="4">
        <f ca="1">INPUT!K42</f>
        <v>0.155</v>
      </c>
      <c r="I17" s="4">
        <f ca="1">INPUT!L42</f>
        <v>0.105</v>
      </c>
      <c r="J17" s="4">
        <f t="shared" si="0"/>
        <v>9.6000000000000002E-2</v>
      </c>
      <c r="K17" s="4"/>
      <c r="L17" s="4">
        <f ca="1">INPUT!N42</f>
        <v>0.02</v>
      </c>
      <c r="M17" s="4">
        <f ca="1">INPUT!O42</f>
        <v>0.05</v>
      </c>
      <c r="N17" s="4">
        <v>0.05</v>
      </c>
      <c r="O17" s="4">
        <v>5.0299999999999997E-2</v>
      </c>
      <c r="P17" s="4">
        <f>(N17+O17)/2</f>
        <v>5.015E-2</v>
      </c>
      <c r="Q17" s="4">
        <f ca="1">'DJL-5 P2'!S17</f>
        <v>5.3441058020160949E-2</v>
      </c>
      <c r="R17" s="4">
        <f t="shared" si="1"/>
        <v>5.1795529010080471E-2</v>
      </c>
    </row>
    <row r="18" spans="1:18">
      <c r="A18">
        <f t="shared" si="2"/>
        <v>8</v>
      </c>
      <c r="B18" t="s">
        <v>10</v>
      </c>
      <c r="C18" t="s">
        <v>31</v>
      </c>
      <c r="D18" s="4"/>
      <c r="E18" s="4"/>
      <c r="F18" s="4">
        <f ca="1">INPUT!I43</f>
        <v>1.4999999999999999E-2</v>
      </c>
      <c r="G18" s="4">
        <f ca="1">INPUT!J43</f>
        <v>0.03</v>
      </c>
      <c r="H18" s="4"/>
      <c r="I18" s="4">
        <f ca="1">INPUT!L43</f>
        <v>0.01</v>
      </c>
      <c r="J18" s="4">
        <f t="shared" si="0"/>
        <v>1.8333333333333333E-2</v>
      </c>
      <c r="K18" s="4">
        <f ca="1">INPUT!M43</f>
        <v>7.0000000000000007E-2</v>
      </c>
      <c r="L18" s="4">
        <f ca="1">INPUT!N43</f>
        <v>0.01</v>
      </c>
      <c r="M18" s="4">
        <f ca="1">INPUT!O43</f>
        <v>0.02</v>
      </c>
      <c r="N18" s="4"/>
      <c r="O18" s="4">
        <v>0.06</v>
      </c>
      <c r="P18" s="4">
        <f>(K18+O18)/2</f>
        <v>6.5000000000000002E-2</v>
      </c>
      <c r="Q18" s="4">
        <f ca="1">'DJL-5 P2'!S18</f>
        <v>9.2672988535829042E-3</v>
      </c>
      <c r="R18" s="4">
        <f t="shared" si="1"/>
        <v>3.7133649426791454E-2</v>
      </c>
    </row>
    <row r="19" spans="1:18">
      <c r="A19">
        <f t="shared" si="2"/>
        <v>9</v>
      </c>
      <c r="B19" t="s">
        <v>11</v>
      </c>
      <c r="C19" t="s">
        <v>32</v>
      </c>
      <c r="D19" s="4">
        <f ca="1">INPUT!G44</f>
        <v>0.1</v>
      </c>
      <c r="E19" s="4">
        <f ca="1">INPUT!H44</f>
        <v>0.09</v>
      </c>
      <c r="F19" s="4">
        <f ca="1">INPUT!I44</f>
        <v>0.04</v>
      </c>
      <c r="G19" s="4">
        <f ca="1">INPUT!J44</f>
        <v>0.1</v>
      </c>
      <c r="H19" s="4">
        <f ca="1">INPUT!K44</f>
        <v>0.105</v>
      </c>
      <c r="I19" s="4">
        <f ca="1">INPUT!L44</f>
        <v>0.04</v>
      </c>
      <c r="J19" s="4">
        <f t="shared" si="0"/>
        <v>7.9166666666666663E-2</v>
      </c>
      <c r="K19" s="4">
        <f ca="1">INPUT!M44</f>
        <v>0.01</v>
      </c>
      <c r="L19" s="4">
        <f ca="1">INPUT!N44</f>
        <v>0.03</v>
      </c>
      <c r="M19" s="4">
        <f ca="1">INPUT!O44</f>
        <v>0.06</v>
      </c>
      <c r="N19" s="4">
        <v>1.4999999999999999E-2</v>
      </c>
      <c r="O19" s="4">
        <v>0.02</v>
      </c>
      <c r="P19" s="4">
        <f t="shared" ref="P19:P30" si="3">(K19+N19+O19)/3</f>
        <v>1.4999999999999999E-2</v>
      </c>
      <c r="Q19" s="4">
        <f ca="1">'DJL-5 P2'!S19</f>
        <v>6.1472901364645512E-2</v>
      </c>
      <c r="R19" s="4">
        <f t="shared" si="1"/>
        <v>3.8236450682322759E-2</v>
      </c>
    </row>
    <row r="20" spans="1:18">
      <c r="A20">
        <f t="shared" si="2"/>
        <v>10</v>
      </c>
      <c r="B20" t="s">
        <v>12</v>
      </c>
      <c r="C20" t="s">
        <v>33</v>
      </c>
      <c r="D20" s="4"/>
      <c r="E20" s="4"/>
      <c r="F20" s="4">
        <f ca="1">INPUT!I45</f>
        <v>3.5000000000000003E-2</v>
      </c>
      <c r="G20" s="4">
        <f ca="1">INPUT!J45</f>
        <v>0.11</v>
      </c>
      <c r="H20" s="4"/>
      <c r="I20" s="4">
        <f ca="1">INPUT!L45</f>
        <v>4.4999999999999998E-2</v>
      </c>
      <c r="J20" s="4">
        <f t="shared" si="0"/>
        <v>6.3333333333333339E-2</v>
      </c>
      <c r="K20" s="4">
        <f ca="1">INPUT!M45</f>
        <v>0.04</v>
      </c>
      <c r="L20" s="4">
        <f ca="1">INPUT!N45</f>
        <v>0.04</v>
      </c>
      <c r="M20" s="4">
        <f ca="1">INPUT!O45</f>
        <v>0.05</v>
      </c>
      <c r="N20" s="4">
        <v>4.7E-2</v>
      </c>
      <c r="O20" s="4">
        <v>4.6699999999999998E-2</v>
      </c>
      <c r="P20" s="4">
        <f t="shared" si="3"/>
        <v>4.4566666666666664E-2</v>
      </c>
      <c r="Q20" s="4">
        <f ca="1">'DJL-5 P2'!S20</f>
        <v>5.530647838901466E-2</v>
      </c>
      <c r="R20" s="4">
        <f t="shared" si="1"/>
        <v>4.9936572527840659E-2</v>
      </c>
    </row>
    <row r="21" spans="1:18">
      <c r="A21">
        <f t="shared" si="2"/>
        <v>11</v>
      </c>
      <c r="B21" t="s">
        <v>13</v>
      </c>
      <c r="C21" t="s">
        <v>34</v>
      </c>
      <c r="D21" s="4">
        <f ca="1">INPUT!G46</f>
        <v>7.0000000000000007E-2</v>
      </c>
      <c r="E21" s="4">
        <f ca="1">INPUT!H46</f>
        <v>0.06</v>
      </c>
      <c r="F21" s="4">
        <f ca="1">INPUT!I46</f>
        <v>7.4999999999999997E-2</v>
      </c>
      <c r="G21" s="4">
        <f ca="1">INPUT!J46</f>
        <v>0.105</v>
      </c>
      <c r="H21" s="4">
        <f ca="1">INPUT!K46</f>
        <v>7.4999999999999997E-2</v>
      </c>
      <c r="I21" s="4">
        <f ca="1">INPUT!L46</f>
        <v>0.09</v>
      </c>
      <c r="J21" s="4">
        <f t="shared" si="0"/>
        <v>7.9166666666666663E-2</v>
      </c>
      <c r="K21" s="4">
        <f ca="1">INPUT!M46</f>
        <v>0.05</v>
      </c>
      <c r="L21" s="4">
        <f ca="1">INPUT!N46</f>
        <v>0.05</v>
      </c>
      <c r="M21" s="4">
        <f ca="1">INPUT!O46</f>
        <v>0.08</v>
      </c>
      <c r="N21" s="4">
        <v>6.5000000000000002E-2</v>
      </c>
      <c r="O21" s="4">
        <v>5.7000000000000002E-2</v>
      </c>
      <c r="P21" s="4">
        <f t="shared" si="3"/>
        <v>5.733333333333334E-2</v>
      </c>
      <c r="Q21" s="4">
        <f ca="1">'DJL-5 P2'!S21</f>
        <v>7.7904827405584617E-2</v>
      </c>
      <c r="R21" s="4">
        <f t="shared" si="1"/>
        <v>6.7619080369458975E-2</v>
      </c>
    </row>
    <row r="22" spans="1:18">
      <c r="A22">
        <f t="shared" si="2"/>
        <v>12</v>
      </c>
      <c r="B22" t="s">
        <v>14</v>
      </c>
      <c r="C22" t="s">
        <v>35</v>
      </c>
      <c r="D22" s="4"/>
      <c r="E22" s="4">
        <f ca="1">INPUT!H47</f>
        <v>3.5000000000000003E-2</v>
      </c>
      <c r="F22" s="4">
        <f ca="1">INPUT!I47</f>
        <v>5.5E-2</v>
      </c>
      <c r="G22" s="4">
        <f ca="1">INPUT!J47</f>
        <v>7.0000000000000007E-2</v>
      </c>
      <c r="H22" s="4"/>
      <c r="I22" s="4">
        <f ca="1">INPUT!L47</f>
        <v>0.105</v>
      </c>
      <c r="J22" s="4">
        <f t="shared" si="0"/>
        <v>6.6250000000000003E-2</v>
      </c>
      <c r="K22" s="4">
        <f ca="1">INPUT!M47</f>
        <v>7.0000000000000007E-2</v>
      </c>
      <c r="L22" s="4">
        <f ca="1">INPUT!N47</f>
        <v>5.5E-2</v>
      </c>
      <c r="M22" s="4">
        <f ca="1">INPUT!O47</f>
        <v>5.5E-2</v>
      </c>
      <c r="N22" s="4">
        <v>7.6999999999999999E-2</v>
      </c>
      <c r="O22" s="4">
        <v>6.1600000000000002E-2</v>
      </c>
      <c r="P22" s="4">
        <f t="shared" si="3"/>
        <v>6.9533333333333336E-2</v>
      </c>
      <c r="Q22" s="4">
        <f ca="1">'DJL-5 P2'!S22</f>
        <v>5.4592027651461393E-2</v>
      </c>
      <c r="R22" s="4">
        <f t="shared" si="1"/>
        <v>6.2062680492397368E-2</v>
      </c>
    </row>
    <row r="23" spans="1:18">
      <c r="A23">
        <f t="shared" si="2"/>
        <v>13</v>
      </c>
      <c r="B23" t="s">
        <v>15</v>
      </c>
      <c r="C23" t="s">
        <v>36</v>
      </c>
      <c r="D23" s="4"/>
      <c r="E23" s="4"/>
      <c r="F23" s="4"/>
      <c r="G23" s="4">
        <f ca="1">INPUT!J48</f>
        <v>7.4999999999999997E-2</v>
      </c>
      <c r="H23" s="4"/>
      <c r="I23" s="4">
        <f ca="1">INPUT!L48</f>
        <v>0.02</v>
      </c>
      <c r="J23" s="4">
        <f t="shared" si="0"/>
        <v>4.7500000000000001E-2</v>
      </c>
      <c r="K23" s="4">
        <f ca="1">INPUT!M48</f>
        <v>7.4999999999999997E-2</v>
      </c>
      <c r="L23" s="4">
        <f ca="1">INPUT!N48</f>
        <v>3.5000000000000003E-2</v>
      </c>
      <c r="M23" s="4">
        <f ca="1">INPUT!O48</f>
        <v>0.03</v>
      </c>
      <c r="N23" s="4">
        <v>5.1999999999999998E-2</v>
      </c>
      <c r="O23" s="4">
        <v>4.65E-2</v>
      </c>
      <c r="P23" s="4">
        <f t="shared" si="3"/>
        <v>5.7833333333333327E-2</v>
      </c>
      <c r="Q23" s="4">
        <f ca="1">'DJL-5 P2'!S23</f>
        <v>3.6680711014801165E-2</v>
      </c>
      <c r="R23" s="4">
        <f t="shared" si="1"/>
        <v>4.7257022174067242E-2</v>
      </c>
    </row>
    <row r="24" spans="1:18">
      <c r="A24">
        <f t="shared" si="2"/>
        <v>14</v>
      </c>
      <c r="B24" t="s">
        <v>16</v>
      </c>
      <c r="C24" t="s">
        <v>37</v>
      </c>
      <c r="D24" s="4">
        <f ca="1">INPUT!G49</f>
        <v>0.01</v>
      </c>
      <c r="E24" s="4">
        <f ca="1">INPUT!H49</f>
        <v>2.5000000000000001E-2</v>
      </c>
      <c r="F24" s="4">
        <f ca="1">INPUT!I49</f>
        <v>0.05</v>
      </c>
      <c r="G24" s="4"/>
      <c r="H24" s="4">
        <f ca="1">INPUT!K49</f>
        <v>0.02</v>
      </c>
      <c r="I24" s="4">
        <f ca="1">INPUT!L49</f>
        <v>0.02</v>
      </c>
      <c r="J24" s="4">
        <f t="shared" si="0"/>
        <v>2.5000000000000001E-2</v>
      </c>
      <c r="K24" s="4">
        <f ca="1">INPUT!M49</f>
        <v>3.5000000000000003E-2</v>
      </c>
      <c r="L24" s="4">
        <f ca="1">INPUT!N49</f>
        <v>0.01</v>
      </c>
      <c r="M24" s="4">
        <f ca="1">INPUT!O49</f>
        <v>0.03</v>
      </c>
      <c r="N24" s="4">
        <v>4.7E-2</v>
      </c>
      <c r="O24" s="4">
        <v>4.2799999999999998E-2</v>
      </c>
      <c r="P24" s="4">
        <f t="shared" si="3"/>
        <v>4.1599999999999998E-2</v>
      </c>
      <c r="Q24" s="4">
        <f ca="1">'DJL-5 P2'!S24</f>
        <v>2.0815393096111228E-2</v>
      </c>
      <c r="R24" s="4">
        <f t="shared" si="1"/>
        <v>3.1207696548055615E-2</v>
      </c>
    </row>
    <row r="25" spans="1:18">
      <c r="A25">
        <f t="shared" si="2"/>
        <v>15</v>
      </c>
      <c r="B25" t="s">
        <v>17</v>
      </c>
      <c r="C25" t="s">
        <v>38</v>
      </c>
      <c r="D25" s="4">
        <f ca="1">INPUT!G50</f>
        <v>4.4999999999999998E-2</v>
      </c>
      <c r="E25" s="4">
        <f ca="1">INPUT!H50</f>
        <v>2.5000000000000001E-2</v>
      </c>
      <c r="F25" s="4">
        <f ca="1">INPUT!I50</f>
        <v>0.04</v>
      </c>
      <c r="G25" s="4">
        <f ca="1">INPUT!J50</f>
        <v>2.5000000000000001E-2</v>
      </c>
      <c r="H25" s="4">
        <f ca="1">INPUT!K50</f>
        <v>0.06</v>
      </c>
      <c r="I25" s="4">
        <f ca="1">INPUT!L50</f>
        <v>0.05</v>
      </c>
      <c r="J25" s="4">
        <f t="shared" si="0"/>
        <v>4.0833333333333333E-2</v>
      </c>
      <c r="K25" s="4">
        <f ca="1">INPUT!M50</f>
        <v>0.03</v>
      </c>
      <c r="L25" s="4">
        <f ca="1">INPUT!N50</f>
        <v>0.02</v>
      </c>
      <c r="M25" s="4">
        <f ca="1">INPUT!O50</f>
        <v>0.05</v>
      </c>
      <c r="N25" s="4">
        <v>4.5999999999999999E-2</v>
      </c>
      <c r="O25" s="4">
        <v>4.7399999999999998E-2</v>
      </c>
      <c r="P25" s="4">
        <f t="shared" si="3"/>
        <v>4.1133333333333334E-2</v>
      </c>
      <c r="Q25" s="4">
        <f ca="1">'DJL-5 P2'!S25</f>
        <v>5.1550442242836794E-2</v>
      </c>
      <c r="R25" s="4">
        <f t="shared" si="1"/>
        <v>4.6341887788085068E-2</v>
      </c>
    </row>
    <row r="26" spans="1:18">
      <c r="A26">
        <f t="shared" si="2"/>
        <v>16</v>
      </c>
      <c r="B26" t="s">
        <v>18</v>
      </c>
      <c r="C26" t="s">
        <v>39</v>
      </c>
      <c r="D26" s="4">
        <f ca="1">INPUT!G51</f>
        <v>0.105</v>
      </c>
      <c r="E26" s="4">
        <f ca="1">INPUT!H51</f>
        <v>0.01</v>
      </c>
      <c r="F26" s="4">
        <f ca="1">INPUT!I51</f>
        <v>0.11</v>
      </c>
      <c r="G26" s="4">
        <f ca="1">INPUT!J51</f>
        <v>0.05</v>
      </c>
      <c r="H26" s="4">
        <f ca="1">INPUT!K51</f>
        <v>7.4999999999999997E-2</v>
      </c>
      <c r="I26" s="4">
        <f ca="1">INPUT!L51</f>
        <v>0.115</v>
      </c>
      <c r="J26" s="4">
        <f t="shared" si="0"/>
        <v>7.7499999999999999E-2</v>
      </c>
      <c r="K26" s="4">
        <f ca="1">INPUT!M51</f>
        <v>3.5000000000000003E-2</v>
      </c>
      <c r="L26" s="4">
        <f ca="1">INPUT!N51</f>
        <v>8.5000000000000006E-2</v>
      </c>
      <c r="M26" s="4">
        <f ca="1">INPUT!O51</f>
        <v>0.06</v>
      </c>
      <c r="N26" s="4">
        <v>7.0000000000000007E-2</v>
      </c>
      <c r="O26" s="4">
        <v>5.6300000000000003E-2</v>
      </c>
      <c r="P26" s="4">
        <f t="shared" si="3"/>
        <v>5.3766666666666664E-2</v>
      </c>
      <c r="Q26" s="4">
        <f ca="1">'DJL-5 P2'!S26</f>
        <v>6.6551969232943861E-2</v>
      </c>
      <c r="R26" s="4">
        <f t="shared" si="1"/>
        <v>6.0159317949805266E-2</v>
      </c>
    </row>
    <row r="27" spans="1:18">
      <c r="A27">
        <f t="shared" si="2"/>
        <v>17</v>
      </c>
      <c r="B27" t="s">
        <v>19</v>
      </c>
      <c r="C27" t="s">
        <v>40</v>
      </c>
      <c r="D27" s="4">
        <f ca="1">INPUT!G52</f>
        <v>0.03</v>
      </c>
      <c r="E27" s="4">
        <f ca="1">INPUT!H52</f>
        <v>2.5000000000000001E-2</v>
      </c>
      <c r="F27" s="4">
        <f ca="1">INPUT!I52</f>
        <v>0.02</v>
      </c>
      <c r="G27" s="4">
        <f ca="1">INPUT!J52</f>
        <v>0.03</v>
      </c>
      <c r="H27" s="4">
        <f ca="1">INPUT!K52</f>
        <v>3.5000000000000003E-2</v>
      </c>
      <c r="I27" s="4">
        <f ca="1">INPUT!L52</f>
        <v>5.5E-2</v>
      </c>
      <c r="J27" s="4">
        <f t="shared" si="0"/>
        <v>3.2500000000000001E-2</v>
      </c>
      <c r="K27" s="4">
        <f ca="1">INPUT!M52</f>
        <v>0.05</v>
      </c>
      <c r="L27" s="4">
        <f ca="1">INPUT!N52</f>
        <v>0.04</v>
      </c>
      <c r="M27" s="4">
        <f ca="1">INPUT!O52</f>
        <v>5.5E-2</v>
      </c>
      <c r="N27" s="4">
        <v>0.05</v>
      </c>
      <c r="O27" s="4">
        <v>5.2400000000000002E-2</v>
      </c>
      <c r="P27" s="4">
        <f t="shared" si="3"/>
        <v>5.0800000000000005E-2</v>
      </c>
      <c r="Q27" s="4">
        <f ca="1">'DJL-5 P2'!S27</f>
        <v>5.3769601330681649E-2</v>
      </c>
      <c r="R27" s="4">
        <f t="shared" si="1"/>
        <v>5.228480066534083E-2</v>
      </c>
    </row>
    <row r="28" spans="1:18">
      <c r="A28">
        <f t="shared" si="2"/>
        <v>18</v>
      </c>
      <c r="B28" t="s">
        <v>20</v>
      </c>
      <c r="C28" t="s">
        <v>41</v>
      </c>
      <c r="D28" s="4">
        <f ca="1">INPUT!G53</f>
        <v>1.4999999999999999E-2</v>
      </c>
      <c r="E28" s="4">
        <f ca="1">INPUT!H53</f>
        <v>3.5000000000000003E-2</v>
      </c>
      <c r="F28" s="4">
        <f ca="1">INPUT!I53</f>
        <v>0.04</v>
      </c>
      <c r="G28" s="4">
        <f ca="1">INPUT!J53</f>
        <v>2.5000000000000001E-2</v>
      </c>
      <c r="H28" s="4">
        <f ca="1">INPUT!K53</f>
        <v>3.5000000000000003E-2</v>
      </c>
      <c r="I28" s="4">
        <f ca="1">INPUT!L53</f>
        <v>0.04</v>
      </c>
      <c r="J28" s="4">
        <f t="shared" si="0"/>
        <v>3.1666666666666669E-2</v>
      </c>
      <c r="K28" s="4">
        <f ca="1">INPUT!M53</f>
        <v>5.5E-2</v>
      </c>
      <c r="L28" s="4">
        <f ca="1">INPUT!N53</f>
        <v>0.02</v>
      </c>
      <c r="M28" s="4">
        <f ca="1">INPUT!O53</f>
        <v>0.04</v>
      </c>
      <c r="N28" s="4">
        <v>0.05</v>
      </c>
      <c r="O28" s="4">
        <v>5.3499999999999999E-2</v>
      </c>
      <c r="P28" s="4">
        <f t="shared" si="3"/>
        <v>5.2833333333333336E-2</v>
      </c>
      <c r="Q28" s="4">
        <f ca="1">'DJL-5 P2'!S28</f>
        <v>3.0136905013531813E-2</v>
      </c>
      <c r="R28" s="4">
        <f t="shared" si="1"/>
        <v>4.1485119173432575E-2</v>
      </c>
    </row>
    <row r="29" spans="1:18">
      <c r="A29">
        <f t="shared" si="2"/>
        <v>19</v>
      </c>
      <c r="B29" t="s">
        <v>21</v>
      </c>
      <c r="C29" t="s">
        <v>42</v>
      </c>
      <c r="D29" s="4">
        <f ca="1">INPUT!G54</f>
        <v>8.5000000000000006E-2</v>
      </c>
      <c r="E29" s="4"/>
      <c r="F29" s="4">
        <f ca="1">INPUT!I54</f>
        <v>5.5E-2</v>
      </c>
      <c r="G29" s="4">
        <f ca="1">INPUT!J54</f>
        <v>7.0000000000000007E-2</v>
      </c>
      <c r="H29" s="4">
        <f ca="1">INPUT!K54</f>
        <v>7.0000000000000007E-2</v>
      </c>
      <c r="I29" s="4">
        <f ca="1">INPUT!L54</f>
        <v>7.4999999999999997E-2</v>
      </c>
      <c r="J29" s="4">
        <f t="shared" si="0"/>
        <v>7.1000000000000008E-2</v>
      </c>
      <c r="K29" s="4">
        <f ca="1">INPUT!M54</f>
        <v>7.4999999999999997E-2</v>
      </c>
      <c r="L29" s="4">
        <f ca="1">INPUT!N54</f>
        <v>0.13500000000000001</v>
      </c>
      <c r="M29" s="4">
        <f ca="1">INPUT!O54</f>
        <v>0.05</v>
      </c>
      <c r="N29" s="4">
        <v>0.08</v>
      </c>
      <c r="O29" s="4">
        <v>8.5000000000000006E-2</v>
      </c>
      <c r="P29" s="4">
        <f t="shared" si="3"/>
        <v>0.08</v>
      </c>
      <c r="Q29" s="4">
        <f ca="1">'DJL-5 P2'!S29</f>
        <v>6.3980877213707307E-2</v>
      </c>
      <c r="R29" s="4">
        <f t="shared" si="1"/>
        <v>7.1990438606853654E-2</v>
      </c>
    </row>
    <row r="30" spans="1:18">
      <c r="A30">
        <f t="shared" si="2"/>
        <v>20</v>
      </c>
      <c r="B30" t="s">
        <v>22</v>
      </c>
      <c r="C30" t="s">
        <v>43</v>
      </c>
      <c r="D30" s="4"/>
      <c r="E30" s="4"/>
      <c r="F30" s="4"/>
      <c r="G30" s="4">
        <f ca="1">INPUT!J55</f>
        <v>0.04</v>
      </c>
      <c r="H30" s="4">
        <f ca="1">INPUT!K55</f>
        <v>0.04</v>
      </c>
      <c r="I30" s="4">
        <f ca="1">INPUT!L55</f>
        <v>0.04</v>
      </c>
      <c r="J30" s="4">
        <f t="shared" si="0"/>
        <v>0.04</v>
      </c>
      <c r="K30" s="4">
        <f ca="1">INPUT!M55</f>
        <v>0.05</v>
      </c>
      <c r="L30" s="4">
        <f ca="1">INPUT!N55</f>
        <v>0.03</v>
      </c>
      <c r="M30" s="4">
        <f ca="1">INPUT!O55</f>
        <v>0.05</v>
      </c>
      <c r="N30" s="4">
        <v>5.0999999999999997E-2</v>
      </c>
      <c r="O30" s="4">
        <v>6.1899999999999997E-2</v>
      </c>
      <c r="P30" s="4">
        <f t="shared" si="3"/>
        <v>5.4299999999999994E-2</v>
      </c>
      <c r="Q30" s="4">
        <f ca="1">'DJL-5 P2'!S30</f>
        <v>4.3565541147415836E-2</v>
      </c>
      <c r="R30" s="4">
        <f t="shared" si="1"/>
        <v>4.8932770573707915E-2</v>
      </c>
    </row>
    <row r="31" spans="1:18" ht="15.75">
      <c r="A31">
        <f t="shared" si="2"/>
        <v>21</v>
      </c>
      <c r="B31" s="13" t="s">
        <v>88</v>
      </c>
      <c r="C31" s="13"/>
      <c r="D31" s="4">
        <f>AVERAGE(D11:D30)</f>
        <v>5.3999999999999992E-2</v>
      </c>
      <c r="E31" s="4">
        <f t="shared" ref="E31:R31" si="4">AVERAGE(E11:E30)</f>
        <v>3.2083333333333346E-2</v>
      </c>
      <c r="F31" s="4">
        <f t="shared" si="4"/>
        <v>4.9375000000000009E-2</v>
      </c>
      <c r="G31" s="4">
        <f t="shared" si="4"/>
        <v>6.6875000000000004E-2</v>
      </c>
      <c r="H31" s="4">
        <f t="shared" si="4"/>
        <v>6.1333333333333344E-2</v>
      </c>
      <c r="I31" s="4">
        <f t="shared" si="4"/>
        <v>5.3421052631578952E-2</v>
      </c>
      <c r="J31" s="4">
        <f t="shared" si="4"/>
        <v>5.28E-2</v>
      </c>
      <c r="K31" s="18">
        <f t="shared" si="4"/>
        <v>5.447368421052632E-2</v>
      </c>
      <c r="L31" s="4">
        <f t="shared" si="4"/>
        <v>3.9E-2</v>
      </c>
      <c r="M31" s="4">
        <f t="shared" si="4"/>
        <v>4.4250000000000018E-2</v>
      </c>
      <c r="N31" s="18">
        <f t="shared" si="4"/>
        <v>5.3055555555555571E-2</v>
      </c>
      <c r="O31" s="18">
        <f t="shared" si="4"/>
        <v>5.3985000000000005E-2</v>
      </c>
      <c r="P31" s="18">
        <f t="shared" si="4"/>
        <v>5.3949999999999998E-2</v>
      </c>
      <c r="Q31" s="18">
        <f t="shared" si="4"/>
        <v>4.8165309960193477E-2</v>
      </c>
      <c r="R31" s="18">
        <f t="shared" si="4"/>
        <v>5.1057654980096734E-2</v>
      </c>
    </row>
    <row r="32" spans="1:18" ht="15.75">
      <c r="A32">
        <f t="shared" si="2"/>
        <v>22</v>
      </c>
      <c r="B32" s="13" t="s">
        <v>212</v>
      </c>
      <c r="C32" s="13"/>
      <c r="D32" s="4"/>
      <c r="E32" s="4"/>
      <c r="F32" s="4"/>
      <c r="G32" s="4"/>
      <c r="H32" s="4"/>
      <c r="I32" s="4"/>
      <c r="J32" s="4"/>
      <c r="K32" s="18">
        <f>MEDIAN(K11:K30)</f>
        <v>0.05</v>
      </c>
      <c r="L32" s="18">
        <f>MEDIAN(L11:L30)</f>
        <v>3.2500000000000001E-2</v>
      </c>
      <c r="M32" s="18">
        <f>MEDIAN(M11:M30)</f>
        <v>0.05</v>
      </c>
      <c r="N32" s="18">
        <f>MEDIAN(N11:N30)</f>
        <v>0.05</v>
      </c>
      <c r="O32" s="18">
        <f>MEDIAN(O11:O30)</f>
        <v>5.2949999999999997E-2</v>
      </c>
      <c r="P32" s="18"/>
      <c r="Q32" s="18">
        <f>MEDIAN(Q11:Q30)</f>
        <v>5.2495750131498875E-2</v>
      </c>
      <c r="R32" s="18">
        <f>MEDIAN(R11:R30)</f>
        <v>4.8457198545198962E-2</v>
      </c>
    </row>
    <row r="33" spans="2:18">
      <c r="B33" t="s">
        <v>184</v>
      </c>
      <c r="R33" s="4"/>
    </row>
    <row r="34" spans="2:18">
      <c r="B34" s="22" t="s">
        <v>261</v>
      </c>
      <c r="R34" s="4"/>
    </row>
    <row r="35" spans="2:18">
      <c r="B35" s="22" t="s">
        <v>185</v>
      </c>
      <c r="R35" s="4"/>
    </row>
    <row r="36" spans="2:18">
      <c r="B36" s="22" t="s">
        <v>186</v>
      </c>
      <c r="R36" s="4"/>
    </row>
    <row r="37" spans="2:18">
      <c r="B37" s="22" t="s">
        <v>187</v>
      </c>
    </row>
    <row r="38" spans="2:18">
      <c r="B38" s="22" t="s">
        <v>188</v>
      </c>
    </row>
    <row r="39" spans="2:18">
      <c r="B39" s="22" t="s">
        <v>189</v>
      </c>
    </row>
    <row r="40" spans="2:18">
      <c r="B40" s="22"/>
    </row>
    <row r="41" spans="2:18">
      <c r="B41" s="22"/>
    </row>
    <row r="42" spans="2:18">
      <c r="B42" s="22"/>
    </row>
    <row r="43" spans="2:18">
      <c r="B43" s="22"/>
    </row>
    <row r="44" spans="2:18">
      <c r="B44" s="22"/>
    </row>
    <row r="45" spans="2:18">
      <c r="B45" s="22"/>
    </row>
    <row r="46" spans="2:18">
      <c r="B46" s="22"/>
    </row>
    <row r="47" spans="2:18">
      <c r="B47" s="22"/>
    </row>
    <row r="48" spans="2:18">
      <c r="B48" s="22"/>
    </row>
    <row r="49" spans="2:2">
      <c r="B49" s="22"/>
    </row>
    <row r="50" spans="2:2">
      <c r="B50" s="22"/>
    </row>
    <row r="51" spans="2:2">
      <c r="B51" s="22"/>
    </row>
  </sheetData>
  <mergeCells count="3">
    <mergeCell ref="B3:R3"/>
    <mergeCell ref="B4:R4"/>
    <mergeCell ref="B5:R5"/>
  </mergeCells>
  <phoneticPr fontId="8" type="noConversion"/>
  <pageMargins left="0.7" right="0.7" top="0.75" bottom="0.75" header="0.3" footer="0.3"/>
  <pageSetup scale="65" orientation="landscape" r:id="rId1"/>
  <headerFooter>
    <oddHeader>&amp;RExhibit OCS 1.5
Page 1 of 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8"/>
  <sheetViews>
    <sheetView topLeftCell="A13" workbookViewId="0">
      <selection activeCell="B33" sqref="B33"/>
    </sheetView>
  </sheetViews>
  <sheetFormatPr defaultRowHeight="15"/>
  <cols>
    <col min="1" max="1" width="4.42578125" customWidth="1"/>
    <col min="2" max="2" width="24.7109375" customWidth="1"/>
    <col min="3" max="3" width="7.5703125" customWidth="1"/>
    <col min="4" max="5" width="8.28515625" customWidth="1"/>
    <col min="6" max="6" width="12.42578125" customWidth="1"/>
    <col min="7" max="7" width="11.5703125" customWidth="1"/>
    <col min="8" max="8" width="9.7109375" customWidth="1"/>
    <col min="9" max="9" width="11.28515625" customWidth="1"/>
    <col min="10" max="10" width="8.7109375" customWidth="1"/>
    <col min="11" max="15" width="9.28515625" bestFit="1" customWidth="1"/>
    <col min="16" max="18" width="9.42578125" bestFit="1" customWidth="1"/>
    <col min="19" max="19" width="9.28515625" bestFit="1" customWidth="1"/>
  </cols>
  <sheetData>
    <row r="1" spans="1:3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8.75">
      <c r="A3" s="1"/>
      <c r="B3" s="33" t="s">
        <v>213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8.75">
      <c r="A4" s="1"/>
      <c r="B4" s="33" t="s">
        <v>214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8.75">
      <c r="A5" s="1"/>
      <c r="B5" s="33" t="s">
        <v>194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5.75">
      <c r="A9" s="1"/>
      <c r="B9" s="1"/>
      <c r="C9" s="1"/>
      <c r="D9" s="23" t="s">
        <v>168</v>
      </c>
      <c r="E9" s="23" t="s">
        <v>169</v>
      </c>
      <c r="F9" s="23" t="s">
        <v>170</v>
      </c>
      <c r="G9" s="23" t="s">
        <v>171</v>
      </c>
      <c r="H9" s="23" t="s">
        <v>172</v>
      </c>
      <c r="I9" s="23" t="s">
        <v>173</v>
      </c>
      <c r="J9" s="23" t="s">
        <v>174</v>
      </c>
      <c r="K9" s="23" t="s">
        <v>175</v>
      </c>
      <c r="L9" s="23" t="s">
        <v>176</v>
      </c>
      <c r="M9" s="23" t="s">
        <v>177</v>
      </c>
      <c r="N9" s="23" t="s">
        <v>178</v>
      </c>
      <c r="O9" s="23" t="s">
        <v>179</v>
      </c>
      <c r="P9" s="23" t="s">
        <v>180</v>
      </c>
      <c r="Q9" s="23" t="s">
        <v>181</v>
      </c>
      <c r="R9" s="23" t="s">
        <v>182</v>
      </c>
      <c r="S9" s="23" t="s">
        <v>183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39">
      <c r="A10" s="2" t="s">
        <v>0</v>
      </c>
      <c r="B10" s="2" t="s">
        <v>1</v>
      </c>
      <c r="C10" s="2" t="s">
        <v>2</v>
      </c>
      <c r="D10" s="2" t="s">
        <v>86</v>
      </c>
      <c r="E10" s="2" t="s">
        <v>87</v>
      </c>
      <c r="F10" s="2" t="s">
        <v>109</v>
      </c>
      <c r="G10" s="2" t="s">
        <v>110</v>
      </c>
      <c r="H10" s="2" t="s">
        <v>111</v>
      </c>
      <c r="I10" s="2" t="s">
        <v>112</v>
      </c>
      <c r="J10" s="2" t="s">
        <v>113</v>
      </c>
      <c r="K10" s="2" t="s">
        <v>65</v>
      </c>
      <c r="L10" s="2" t="s">
        <v>58</v>
      </c>
      <c r="M10" s="2" t="s">
        <v>114</v>
      </c>
      <c r="N10" s="2" t="s">
        <v>57</v>
      </c>
      <c r="O10" s="2" t="s">
        <v>115</v>
      </c>
      <c r="P10" s="2" t="s">
        <v>116</v>
      </c>
      <c r="Q10" s="2" t="s">
        <v>117</v>
      </c>
      <c r="R10" s="2" t="s">
        <v>118</v>
      </c>
      <c r="S10" s="2" t="s">
        <v>119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1"/>
      <c r="AJ10" s="1"/>
      <c r="AK10" s="1"/>
      <c r="AL10" s="1"/>
    </row>
    <row r="11" spans="1:38">
      <c r="A11">
        <v>1</v>
      </c>
      <c r="B11" t="s">
        <v>3</v>
      </c>
      <c r="C11" t="s">
        <v>24</v>
      </c>
      <c r="D11" s="4">
        <f ca="1">INPUT!X36</f>
        <v>0.27848351669434901</v>
      </c>
      <c r="E11" s="4">
        <f ca="1">INPUT!Y36</f>
        <v>8.8406438313919006E-2</v>
      </c>
      <c r="F11" s="6">
        <f ca="1">(INPUT!Z36+INPUT!AA36)/2</f>
        <v>952.41619999999989</v>
      </c>
      <c r="G11" s="6">
        <f ca="1">INPUT!AD36</f>
        <v>1204.0000000000002</v>
      </c>
      <c r="H11" s="4">
        <f>((G11/F11)^0.5)-1</f>
        <v>0.12434568247028088</v>
      </c>
      <c r="I11" s="16">
        <f>(2*(1+H11))/(2+H11)</f>
        <v>1.0585336386146373</v>
      </c>
      <c r="J11" s="4">
        <f>E11*I11</f>
        <v>9.3581188825393166E-2</v>
      </c>
      <c r="K11" s="5">
        <f ca="1">INPUT!R11</f>
        <v>35.799999999999997</v>
      </c>
      <c r="L11" s="5">
        <f ca="1">INPUT!S11</f>
        <v>38.5</v>
      </c>
      <c r="M11" s="4">
        <f ca="1">((L11/K11)^0.2)-1</f>
        <v>1.4648319879567939E-2</v>
      </c>
      <c r="N11" s="6">
        <f ca="1">INPUT!Q11</f>
        <v>31.25</v>
      </c>
      <c r="O11" s="5">
        <f ca="1">INPUT!T11/'DJL-5 P2'!N11</f>
        <v>1.28</v>
      </c>
      <c r="P11" s="17">
        <f>M11*O11</f>
        <v>1.8749849445846963E-2</v>
      </c>
      <c r="Q11" s="17">
        <f>1-(1/O11)</f>
        <v>0.21875</v>
      </c>
      <c r="R11" s="17">
        <f>P11*Q11</f>
        <v>4.1015295662790233E-3</v>
      </c>
      <c r="S11" s="4">
        <f>(D11*J11)+R11</f>
        <v>3.0162348126812427E-2</v>
      </c>
    </row>
    <row r="12" spans="1:38">
      <c r="A12">
        <f>A11+1</f>
        <v>2</v>
      </c>
      <c r="B12" t="s">
        <v>4</v>
      </c>
      <c r="C12" t="s">
        <v>25</v>
      </c>
      <c r="D12" s="4">
        <f ca="1">INPUT!X37</f>
        <v>0.42502138399255412</v>
      </c>
      <c r="E12" s="4">
        <f ca="1">INPUT!Y37</f>
        <v>0.1110548663552679</v>
      </c>
      <c r="F12" s="6">
        <f ca="1">(INPUT!Z37+INPUT!AA37)/2</f>
        <v>2833.9355</v>
      </c>
      <c r="G12" s="6">
        <f ca="1">INPUT!AD37</f>
        <v>3550.9250000000002</v>
      </c>
      <c r="H12" s="4">
        <f t="shared" ref="H12:H30" si="0">((G12/F12)^0.5)-1</f>
        <v>0.11937542737882012</v>
      </c>
      <c r="I12" s="16">
        <f t="shared" ref="I12:I30" si="1">(2*(1+H12))/(2+H12)</f>
        <v>1.0563257579741123</v>
      </c>
      <c r="J12" s="4">
        <f t="shared" ref="J12:J30" si="2">E12*I12</f>
        <v>0.11731011587944211</v>
      </c>
      <c r="K12" s="5">
        <f ca="1">INPUT!R12</f>
        <v>110.89</v>
      </c>
      <c r="L12" s="5">
        <f ca="1">INPUT!S12</f>
        <v>116</v>
      </c>
      <c r="M12" s="4">
        <f t="shared" ref="M12:M30" si="3">((L12/K12)^0.2)-1</f>
        <v>9.0510093236149114E-3</v>
      </c>
      <c r="N12" s="6">
        <f ca="1">INPUT!Q12</f>
        <v>30.6</v>
      </c>
      <c r="O12" s="5">
        <f ca="1">INPUT!T12/'DJL-5 P2'!N12</f>
        <v>1.5522875816993464</v>
      </c>
      <c r="P12" s="17">
        <f t="shared" ref="P12:P30" si="4">M12*O12</f>
        <v>1.4049769374892428E-2</v>
      </c>
      <c r="Q12" s="17">
        <f t="shared" ref="Q12:Q30" si="5">1-(1/O12)</f>
        <v>0.35578947368421054</v>
      </c>
      <c r="R12" s="17">
        <f t="shared" ref="R12:R30" si="6">P12*Q12</f>
        <v>4.9987600512775166E-3</v>
      </c>
      <c r="S12" s="4">
        <f t="shared" ref="S12:S30" si="7">(D12*J12)+R12</f>
        <v>5.4858067858684897E-2</v>
      </c>
    </row>
    <row r="13" spans="1:38">
      <c r="A13">
        <f t="shared" ref="A13:A31" si="8">A12+1</f>
        <v>3</v>
      </c>
      <c r="B13" t="s">
        <v>5</v>
      </c>
      <c r="C13" t="s">
        <v>27</v>
      </c>
      <c r="D13" s="4">
        <f ca="1">INPUT!X38</f>
        <v>0.27353950686466799</v>
      </c>
      <c r="E13" s="4">
        <f ca="1">INPUT!Y38</f>
        <v>7.0200685251876366E-2</v>
      </c>
      <c r="F13" s="6">
        <f ca="1">(INPUT!Z38+INPUT!AA38)/2</f>
        <v>1091.83575</v>
      </c>
      <c r="G13" s="6">
        <f ca="1">INPUT!AD38</f>
        <v>1440.75</v>
      </c>
      <c r="H13" s="4">
        <f t="shared" si="0"/>
        <v>0.14872390531283752</v>
      </c>
      <c r="I13" s="16">
        <f t="shared" si="1"/>
        <v>1.0692149907883044</v>
      </c>
      <c r="J13" s="4">
        <f t="shared" si="2"/>
        <v>7.5059625034917643E-2</v>
      </c>
      <c r="K13" s="5">
        <f ca="1">INPUT!R13</f>
        <v>39.270000000000003</v>
      </c>
      <c r="L13" s="5">
        <f ca="1">INPUT!S13</f>
        <v>45</v>
      </c>
      <c r="M13" s="4">
        <f t="shared" si="3"/>
        <v>2.7614733816431869E-2</v>
      </c>
      <c r="N13" s="6">
        <f ca="1">INPUT!Q13</f>
        <v>32</v>
      </c>
      <c r="O13" s="5">
        <f ca="1">INPUT!T13/'DJL-5 P2'!N13</f>
        <v>1.015625</v>
      </c>
      <c r="P13" s="17">
        <f t="shared" si="4"/>
        <v>2.8046214032313617E-2</v>
      </c>
      <c r="Q13" s="17">
        <f t="shared" si="5"/>
        <v>1.538461538461533E-2</v>
      </c>
      <c r="R13" s="17">
        <f t="shared" si="6"/>
        <v>4.3148021588174643E-4</v>
      </c>
      <c r="S13" s="4">
        <f t="shared" si="7"/>
        <v>2.0963253033380008E-2</v>
      </c>
    </row>
    <row r="14" spans="1:38">
      <c r="A14">
        <f t="shared" si="8"/>
        <v>4</v>
      </c>
      <c r="B14" t="s">
        <v>6</v>
      </c>
      <c r="C14" t="s">
        <v>26</v>
      </c>
      <c r="D14" s="4">
        <f ca="1">INPUT!X39</f>
        <v>0.49884265734265737</v>
      </c>
      <c r="E14" s="4">
        <f ca="1">INPUT!Y39</f>
        <v>0.23314726344383918</v>
      </c>
      <c r="F14" s="6">
        <f ca="1">(INPUT!Z39+INPUT!AA39)/2</f>
        <v>1159.1653500000002</v>
      </c>
      <c r="G14" s="6">
        <f ca="1">INPUT!AD39</f>
        <v>1550</v>
      </c>
      <c r="H14" s="4">
        <f t="shared" si="0"/>
        <v>0.15636024847217356</v>
      </c>
      <c r="I14" s="16">
        <f t="shared" si="1"/>
        <v>1.0725111903648556</v>
      </c>
      <c r="J14" s="4">
        <f t="shared" si="2"/>
        <v>0.25005304904646053</v>
      </c>
      <c r="K14" s="5">
        <f ca="1">INPUT!R14</f>
        <v>116.92</v>
      </c>
      <c r="L14" s="5">
        <f ca="1">INPUT!S14</f>
        <v>115</v>
      </c>
      <c r="M14" s="4">
        <f t="shared" si="3"/>
        <v>-3.3060852009444419E-3</v>
      </c>
      <c r="N14" s="6">
        <f ca="1">INPUT!Q14</f>
        <v>13.9</v>
      </c>
      <c r="O14" s="5">
        <f ca="1">INPUT!T14/'DJL-5 P2'!N14</f>
        <v>3.0575539568345325</v>
      </c>
      <c r="P14" s="17">
        <f t="shared" si="4"/>
        <v>-1.0108533887779769E-2</v>
      </c>
      <c r="Q14" s="17">
        <f t="shared" si="5"/>
        <v>0.67294117647058826</v>
      </c>
      <c r="R14" s="17">
        <f t="shared" si="6"/>
        <v>-6.8024486868353273E-3</v>
      </c>
      <c r="S14" s="4">
        <f t="shared" si="7"/>
        <v>0.11793467877613488</v>
      </c>
    </row>
    <row r="15" spans="1:38">
      <c r="A15">
        <f t="shared" si="8"/>
        <v>5</v>
      </c>
      <c r="B15" t="s">
        <v>7</v>
      </c>
      <c r="C15" t="s">
        <v>28</v>
      </c>
      <c r="D15" s="4">
        <f ca="1">INPUT!X40</f>
        <v>0.37348271446863002</v>
      </c>
      <c r="E15" s="4">
        <f ca="1">INPUT!Y40</f>
        <v>9.0484867037648242E-2</v>
      </c>
      <c r="F15" s="6">
        <f ca="1">(INPUT!Z40+INPUT!AA40)/2</f>
        <v>6502.0185000000001</v>
      </c>
      <c r="G15" s="6">
        <f ca="1">INPUT!AD40</f>
        <v>8217.5</v>
      </c>
      <c r="H15" s="4">
        <f t="shared" si="0"/>
        <v>0.1242056301361496</v>
      </c>
      <c r="I15" s="16">
        <f t="shared" si="1"/>
        <v>1.0584715662052873</v>
      </c>
      <c r="J15" s="4">
        <f t="shared" si="2"/>
        <v>9.5775658931216701E-2</v>
      </c>
      <c r="K15" s="5">
        <f ca="1">INPUT!R15</f>
        <v>170</v>
      </c>
      <c r="L15" s="5">
        <f ca="1">INPUT!S15</f>
        <v>176</v>
      </c>
      <c r="M15" s="4">
        <f t="shared" si="3"/>
        <v>6.9612290925671338E-3</v>
      </c>
      <c r="N15" s="6">
        <f ca="1">INPUT!Q15</f>
        <v>46.5</v>
      </c>
      <c r="O15" s="5">
        <f ca="1">INPUT!T15/'DJL-5 P2'!N15</f>
        <v>1.2365591397849462</v>
      </c>
      <c r="P15" s="17">
        <f t="shared" si="4"/>
        <v>8.6079714585507571E-3</v>
      </c>
      <c r="Q15" s="17">
        <f t="shared" si="5"/>
        <v>0.19130434782608696</v>
      </c>
      <c r="R15" s="17">
        <f t="shared" si="6"/>
        <v>1.646742365983623E-3</v>
      </c>
      <c r="S15" s="4">
        <f t="shared" si="7"/>
        <v>3.7417295443636124E-2</v>
      </c>
    </row>
    <row r="16" spans="1:38">
      <c r="A16">
        <f t="shared" si="8"/>
        <v>6</v>
      </c>
      <c r="B16" t="s">
        <v>8</v>
      </c>
      <c r="C16" t="s">
        <v>29</v>
      </c>
      <c r="D16" s="4">
        <f ca="1">INPUT!X41</f>
        <v>0.27570744734322006</v>
      </c>
      <c r="E16" s="4">
        <f ca="1">INPUT!Y41</f>
        <v>8.0588651941113809E-2</v>
      </c>
      <c r="F16" s="6">
        <f ca="1">(INPUT!Z41+INPUT!AA41)/2</f>
        <v>21866.680999999997</v>
      </c>
      <c r="G16" s="6">
        <f ca="1">INPUT!AD41</f>
        <v>24783.5</v>
      </c>
      <c r="H16" s="4">
        <f t="shared" si="0"/>
        <v>6.46083906153887E-2</v>
      </c>
      <c r="I16" s="16">
        <f t="shared" si="1"/>
        <v>1.0312932907320653</v>
      </c>
      <c r="J16" s="4">
        <f t="shared" si="2"/>
        <v>8.3110536056012305E-2</v>
      </c>
      <c r="K16" s="5">
        <f ca="1">INPUT!R16</f>
        <v>1329</v>
      </c>
      <c r="L16" s="5">
        <f ca="1">INPUT!S16</f>
        <v>1330</v>
      </c>
      <c r="M16" s="4">
        <f t="shared" si="3"/>
        <v>1.5044381604689683E-4</v>
      </c>
      <c r="N16" s="6">
        <f ca="1">INPUT!Q16</f>
        <v>18.5</v>
      </c>
      <c r="O16" s="5">
        <f ca="1">INPUT!T16/'DJL-5 P2'!N16</f>
        <v>1.1351351351351351</v>
      </c>
      <c r="P16" s="17">
        <f t="shared" si="4"/>
        <v>1.7077406145863964E-4</v>
      </c>
      <c r="Q16" s="17">
        <f t="shared" si="5"/>
        <v>0.11904761904761896</v>
      </c>
      <c r="R16" s="17">
        <f t="shared" si="6"/>
        <v>2.0330245411742797E-5</v>
      </c>
      <c r="S16" s="4">
        <f t="shared" si="7"/>
        <v>2.2934523988741545E-2</v>
      </c>
    </row>
    <row r="17" spans="1:19">
      <c r="A17">
        <f t="shared" si="8"/>
        <v>7</v>
      </c>
      <c r="B17" t="s">
        <v>9</v>
      </c>
      <c r="C17" t="s">
        <v>30</v>
      </c>
      <c r="D17" s="4">
        <f ca="1">INPUT!X42</f>
        <v>0.57335672901532275</v>
      </c>
      <c r="E17" s="4">
        <f ca="1">INPUT!Y42</f>
        <v>8.7487717218605709E-2</v>
      </c>
      <c r="F17" s="6">
        <f ca="1">(INPUT!Z42+INPUT!AA42)/2</f>
        <v>10210.724</v>
      </c>
      <c r="G17" s="6">
        <f ca="1">INPUT!AD42</f>
        <v>13267.5</v>
      </c>
      <c r="H17" s="4">
        <f t="shared" si="0"/>
        <v>0.13989875560861664</v>
      </c>
      <c r="I17" s="16">
        <f t="shared" si="1"/>
        <v>1.0653763432694869</v>
      </c>
      <c r="J17" s="4">
        <f t="shared" si="2"/>
        <v>9.3207344251353075E-2</v>
      </c>
      <c r="K17" s="5">
        <f ca="1">INPUT!R17</f>
        <v>325.81</v>
      </c>
      <c r="L17" s="5">
        <f ca="1">INPUT!S17</f>
        <v>325.81</v>
      </c>
      <c r="M17" s="4">
        <f t="shared" si="3"/>
        <v>0</v>
      </c>
      <c r="N17" s="6">
        <f ca="1">INPUT!Q17</f>
        <v>40.75</v>
      </c>
      <c r="O17" s="5">
        <f ca="1">INPUT!T17/'DJL-5 P2'!N17</f>
        <v>0.98159509202453987</v>
      </c>
      <c r="P17" s="17">
        <f t="shared" si="4"/>
        <v>0</v>
      </c>
      <c r="Q17" s="17">
        <f t="shared" si="5"/>
        <v>-1.8750000000000044E-2</v>
      </c>
      <c r="R17" s="17">
        <f t="shared" si="6"/>
        <v>0</v>
      </c>
      <c r="S17" s="4">
        <f t="shared" si="7"/>
        <v>5.3441058020160949E-2</v>
      </c>
    </row>
    <row r="18" spans="1:19">
      <c r="A18">
        <f t="shared" si="8"/>
        <v>8</v>
      </c>
      <c r="B18" t="s">
        <v>10</v>
      </c>
      <c r="C18" t="s">
        <v>31</v>
      </c>
      <c r="D18" s="4">
        <f ca="1">INPUT!X43</f>
        <v>7.5911891429132766E-2</v>
      </c>
      <c r="E18" s="4">
        <f ca="1">INPUT!Y43</f>
        <v>8.7094949150310144E-2</v>
      </c>
      <c r="F18" s="6">
        <f ca="1">(INPUT!Z43+INPUT!AA43)/2</f>
        <v>629.04804999999999</v>
      </c>
      <c r="G18" s="6">
        <f ca="1">INPUT!AD43</f>
        <v>741</v>
      </c>
      <c r="H18" s="4">
        <f t="shared" si="0"/>
        <v>8.5343460339357691E-2</v>
      </c>
      <c r="I18" s="16">
        <f t="shared" si="1"/>
        <v>1.0409253736674482</v>
      </c>
      <c r="J18" s="4">
        <f t="shared" si="2"/>
        <v>9.0659342488833991E-2</v>
      </c>
      <c r="K18" s="5">
        <f ca="1">INPUT!R18</f>
        <v>41.58</v>
      </c>
      <c r="L18" s="5">
        <f ca="1">INPUT!S18</f>
        <v>42.75</v>
      </c>
      <c r="M18" s="4">
        <f t="shared" si="3"/>
        <v>5.5654122755792734E-3</v>
      </c>
      <c r="N18" s="6">
        <f ca="1">INPUT!Q18</f>
        <v>17.5</v>
      </c>
      <c r="O18" s="5">
        <f ca="1">INPUT!T18/'DJL-5 P2'!N18</f>
        <v>1.4285714285714286</v>
      </c>
      <c r="P18" s="17">
        <f t="shared" si="4"/>
        <v>7.9505889651132478E-3</v>
      </c>
      <c r="Q18" s="17">
        <f t="shared" si="5"/>
        <v>0.30000000000000004</v>
      </c>
      <c r="R18" s="17">
        <f t="shared" si="6"/>
        <v>2.3851766895339748E-3</v>
      </c>
      <c r="S18" s="4">
        <f t="shared" si="7"/>
        <v>9.2672988535829042E-3</v>
      </c>
    </row>
    <row r="19" spans="1:19">
      <c r="A19">
        <f t="shared" si="8"/>
        <v>9</v>
      </c>
      <c r="B19" t="s">
        <v>11</v>
      </c>
      <c r="C19" t="s">
        <v>32</v>
      </c>
      <c r="D19" s="4">
        <f ca="1">INPUT!X44</f>
        <v>0.48582948477685317</v>
      </c>
      <c r="E19" s="4">
        <f ca="1">INPUT!Y44</f>
        <v>0.12468293654921168</v>
      </c>
      <c r="F19" s="6">
        <f ca="1">(INPUT!Z44+INPUT!AA44)/2</f>
        <v>8551.710500000001</v>
      </c>
      <c r="G19" s="6">
        <f ca="1">INPUT!AD44</f>
        <v>10962</v>
      </c>
      <c r="H19" s="4">
        <f t="shared" si="0"/>
        <v>0.13218762510119708</v>
      </c>
      <c r="I19" s="16">
        <f t="shared" si="1"/>
        <v>1.0619962443947319</v>
      </c>
      <c r="J19" s="4">
        <f t="shared" si="2"/>
        <v>0.13241281035536948</v>
      </c>
      <c r="K19" s="5">
        <f ca="1">INPUT!R19</f>
        <v>178.75</v>
      </c>
      <c r="L19" s="5">
        <f ca="1">INPUT!S19</f>
        <v>172</v>
      </c>
      <c r="M19" s="4">
        <f t="shared" si="3"/>
        <v>-7.6691815513736383E-3</v>
      </c>
      <c r="N19" s="6">
        <f ca="1">INPUT!Q19</f>
        <v>63.75</v>
      </c>
      <c r="O19" s="5">
        <f ca="1">INPUT!T19/'DJL-5 P2'!N19</f>
        <v>1.3725490196078431</v>
      </c>
      <c r="P19" s="17">
        <f t="shared" si="4"/>
        <v>-1.0526327619532445E-2</v>
      </c>
      <c r="Q19" s="17">
        <f t="shared" si="5"/>
        <v>0.27142857142857146</v>
      </c>
      <c r="R19" s="17">
        <f t="shared" si="6"/>
        <v>-2.8571460681588068E-3</v>
      </c>
      <c r="S19" s="4">
        <f t="shared" si="7"/>
        <v>6.1472901364645512E-2</v>
      </c>
    </row>
    <row r="20" spans="1:19">
      <c r="A20">
        <f t="shared" si="8"/>
        <v>10</v>
      </c>
      <c r="B20" t="s">
        <v>12</v>
      </c>
      <c r="C20" t="s">
        <v>33</v>
      </c>
      <c r="D20" s="4">
        <f ca="1">INPUT!X45</f>
        <v>0.57596239621217327</v>
      </c>
      <c r="E20" s="4">
        <f ca="1">INPUT!Y45</f>
        <v>8.8349558987565274E-2</v>
      </c>
      <c r="F20" s="6">
        <f ca="1">(INPUT!Z45+INPUT!AA45)/2</f>
        <v>1464.6393</v>
      </c>
      <c r="G20" s="6">
        <f ca="1">INPUT!AD45</f>
        <v>1989</v>
      </c>
      <c r="H20" s="4">
        <f t="shared" si="0"/>
        <v>0.16533837986197608</v>
      </c>
      <c r="I20" s="16">
        <f t="shared" si="1"/>
        <v>1.0763568324469062</v>
      </c>
      <c r="J20" s="4">
        <f t="shared" si="2"/>
        <v>9.5095651459936842E-2</v>
      </c>
      <c r="K20" s="5">
        <f ca="1">INPUT!R20</f>
        <v>49.41</v>
      </c>
      <c r="L20" s="5">
        <f ca="1">INPUT!S20</f>
        <v>51</v>
      </c>
      <c r="M20" s="4">
        <f t="shared" si="3"/>
        <v>6.3546657296478237E-3</v>
      </c>
      <c r="N20" s="6">
        <f ca="1">INPUT!Q20</f>
        <v>39.200000000000003</v>
      </c>
      <c r="O20" s="5">
        <f ca="1">INPUT!T20/'DJL-5 P2'!N20</f>
        <v>1.0841836734693877</v>
      </c>
      <c r="P20" s="17">
        <f t="shared" si="4"/>
        <v>6.8896248344396047E-3</v>
      </c>
      <c r="Q20" s="17">
        <f t="shared" si="5"/>
        <v>7.7647058823529402E-2</v>
      </c>
      <c r="R20" s="17">
        <f t="shared" si="6"/>
        <v>5.3495910479178105E-4</v>
      </c>
      <c r="S20" s="4">
        <f t="shared" si="7"/>
        <v>5.530647838901466E-2</v>
      </c>
    </row>
    <row r="21" spans="1:19">
      <c r="A21">
        <f t="shared" si="8"/>
        <v>11</v>
      </c>
      <c r="B21" t="s">
        <v>13</v>
      </c>
      <c r="C21" t="s">
        <v>34</v>
      </c>
      <c r="D21" s="4">
        <f ca="1">INPUT!X46</f>
        <v>0.53758465194484584</v>
      </c>
      <c r="E21" s="4">
        <f ca="1">INPUT!Y46</f>
        <v>0.12091451653674505</v>
      </c>
      <c r="F21" s="6">
        <f ca="1">(INPUT!Z46+INPUT!AA46)/2</f>
        <v>13708.105500000001</v>
      </c>
      <c r="G21" s="6">
        <f ca="1">INPUT!AD46</f>
        <v>21600</v>
      </c>
      <c r="H21" s="4">
        <f t="shared" si="0"/>
        <v>0.25527291015731235</v>
      </c>
      <c r="I21" s="16">
        <f t="shared" si="1"/>
        <v>1.1131893656894527</v>
      </c>
      <c r="J21" s="4">
        <f t="shared" si="2"/>
        <v>0.13460075396618607</v>
      </c>
      <c r="K21" s="5">
        <f ca="1">INPUT!R21</f>
        <v>421</v>
      </c>
      <c r="L21" s="5">
        <f ca="1">INPUT!S21</f>
        <v>448</v>
      </c>
      <c r="M21" s="4">
        <f t="shared" si="3"/>
        <v>1.2509679291078823E-2</v>
      </c>
      <c r="N21" s="6">
        <f ca="1">INPUT!Q21</f>
        <v>48.5</v>
      </c>
      <c r="O21" s="5">
        <f ca="1">INPUT!T21/'DJL-5 P2'!N21</f>
        <v>1.4432989690721649</v>
      </c>
      <c r="P21" s="17">
        <f t="shared" si="4"/>
        <v>1.8055207224237476E-2</v>
      </c>
      <c r="Q21" s="17">
        <f t="shared" si="5"/>
        <v>0.30714285714285716</v>
      </c>
      <c r="R21" s="17">
        <f t="shared" si="6"/>
        <v>5.5455279331586534E-3</v>
      </c>
      <c r="S21" s="4">
        <f t="shared" si="7"/>
        <v>7.7904827405584617E-2</v>
      </c>
    </row>
    <row r="22" spans="1:19">
      <c r="A22">
        <f t="shared" si="8"/>
        <v>12</v>
      </c>
      <c r="B22" t="s">
        <v>14</v>
      </c>
      <c r="C22" t="s">
        <v>35</v>
      </c>
      <c r="D22" s="4">
        <f ca="1">INPUT!X47</f>
        <v>0.42209092070794196</v>
      </c>
      <c r="E22" s="4">
        <f ca="1">INPUT!Y47</f>
        <v>0.10796028102297969</v>
      </c>
      <c r="F22" s="6">
        <f ca="1">(INPUT!Z47+INPUT!AA47)/2</f>
        <v>10800.6705</v>
      </c>
      <c r="G22" s="6">
        <f ca="1">INPUT!AD47</f>
        <v>16005.000000000002</v>
      </c>
      <c r="H22" s="4">
        <f t="shared" si="0"/>
        <v>0.21731361863123921</v>
      </c>
      <c r="I22" s="16">
        <f t="shared" si="1"/>
        <v>1.0980076146221427</v>
      </c>
      <c r="J22" s="4">
        <f t="shared" si="2"/>
        <v>0.11854121063997811</v>
      </c>
      <c r="K22" s="5">
        <f ca="1">INPUT!R22</f>
        <v>395.23</v>
      </c>
      <c r="L22" s="5">
        <f ca="1">INPUT!S22</f>
        <v>420</v>
      </c>
      <c r="M22" s="4">
        <f t="shared" si="3"/>
        <v>1.2231568654765601E-2</v>
      </c>
      <c r="N22" s="6">
        <f ca="1">INPUT!Q22</f>
        <v>38.25</v>
      </c>
      <c r="O22" s="5">
        <f ca="1">INPUT!T22/'DJL-5 P2'!N22</f>
        <v>1.3725490196078431</v>
      </c>
      <c r="P22" s="17">
        <f t="shared" si="4"/>
        <v>1.6788427565364552E-2</v>
      </c>
      <c r="Q22" s="17">
        <f t="shared" si="5"/>
        <v>0.27142857142857146</v>
      </c>
      <c r="R22" s="17">
        <f t="shared" si="6"/>
        <v>4.55685891059895E-3</v>
      </c>
      <c r="S22" s="4">
        <f t="shared" si="7"/>
        <v>5.4592027651461393E-2</v>
      </c>
    </row>
    <row r="23" spans="1:19">
      <c r="A23">
        <f t="shared" si="8"/>
        <v>13</v>
      </c>
      <c r="B23" t="s">
        <v>15</v>
      </c>
      <c r="C23" t="s">
        <v>36</v>
      </c>
      <c r="D23" s="4">
        <f ca="1">INPUT!X48</f>
        <v>0.41383737891347272</v>
      </c>
      <c r="E23" s="4">
        <f ca="1">INPUT!Y48</f>
        <v>8.4315778390399346E-2</v>
      </c>
      <c r="F23" s="6">
        <f ca="1">(INPUT!Z48+INPUT!AA48)/2</f>
        <v>1567</v>
      </c>
      <c r="G23" s="6">
        <f ca="1">INPUT!AD48</f>
        <v>1923.75</v>
      </c>
      <c r="H23" s="4">
        <f t="shared" si="0"/>
        <v>0.10800014744538355</v>
      </c>
      <c r="I23" s="16">
        <f t="shared" si="1"/>
        <v>1.0512334629465114</v>
      </c>
      <c r="J23" s="4">
        <f t="shared" si="2"/>
        <v>8.8635567698370138E-2</v>
      </c>
      <c r="K23" s="5">
        <f ca="1">INPUT!R23</f>
        <v>75.319999999999993</v>
      </c>
      <c r="L23" s="5">
        <f ca="1">INPUT!S23</f>
        <v>76.5</v>
      </c>
      <c r="M23" s="4">
        <f t="shared" si="3"/>
        <v>3.1138453847099345E-3</v>
      </c>
      <c r="N23" s="6">
        <f ca="1">INPUT!Q23</f>
        <v>25</v>
      </c>
      <c r="O23" s="5">
        <f ca="1">INPUT!T23/'DJL-5 P2'!N23</f>
        <v>1</v>
      </c>
      <c r="P23" s="17">
        <f t="shared" si="4"/>
        <v>3.1138453847099345E-3</v>
      </c>
      <c r="Q23" s="17">
        <f t="shared" si="5"/>
        <v>0</v>
      </c>
      <c r="R23" s="17">
        <f t="shared" si="6"/>
        <v>0</v>
      </c>
      <c r="S23" s="4">
        <f t="shared" si="7"/>
        <v>3.6680711014801165E-2</v>
      </c>
    </row>
    <row r="24" spans="1:19">
      <c r="A24">
        <f t="shared" si="8"/>
        <v>14</v>
      </c>
      <c r="B24" t="s">
        <v>16</v>
      </c>
      <c r="C24" t="s">
        <v>37</v>
      </c>
      <c r="D24" s="4">
        <f ca="1">INPUT!X49</f>
        <v>0.2221062271062271</v>
      </c>
      <c r="E24" s="4">
        <f ca="1">INPUT!Y49</f>
        <v>8.7764555211851961E-2</v>
      </c>
      <c r="F24" s="6">
        <f ca="1">(INPUT!Z49+INPUT!AA49)/2</f>
        <v>9703.6345000000001</v>
      </c>
      <c r="G24" s="6">
        <f ca="1">INPUT!AD49</f>
        <v>12220</v>
      </c>
      <c r="H24" s="4">
        <f t="shared" si="0"/>
        <v>0.12219515155773619</v>
      </c>
      <c r="I24" s="16">
        <f t="shared" si="1"/>
        <v>1.0575796017006458</v>
      </c>
      <c r="J24" s="4">
        <f t="shared" si="2"/>
        <v>9.2818003344384739E-2</v>
      </c>
      <c r="K24" s="5">
        <f ca="1">INPUT!R24</f>
        <v>294</v>
      </c>
      <c r="L24" s="5">
        <f ca="1">INPUT!S24</f>
        <v>300</v>
      </c>
      <c r="M24" s="4">
        <f t="shared" si="3"/>
        <v>4.048715456574481E-3</v>
      </c>
      <c r="N24" s="6">
        <f ca="1">INPUT!Q24</f>
        <v>40.5</v>
      </c>
      <c r="O24" s="5">
        <f ca="1">INPUT!T24/'DJL-5 P2'!N24</f>
        <v>1.0493827160493827</v>
      </c>
      <c r="P24" s="17">
        <f t="shared" si="4"/>
        <v>4.2486520223312457E-3</v>
      </c>
      <c r="Q24" s="17">
        <f t="shared" si="5"/>
        <v>4.7058823529411709E-2</v>
      </c>
      <c r="R24" s="17">
        <f t="shared" si="6"/>
        <v>1.9993656575676428E-4</v>
      </c>
      <c r="S24" s="4">
        <f t="shared" si="7"/>
        <v>2.0815393096111228E-2</v>
      </c>
    </row>
    <row r="25" spans="1:19">
      <c r="A25">
        <f t="shared" si="8"/>
        <v>15</v>
      </c>
      <c r="B25" t="s">
        <v>17</v>
      </c>
      <c r="C25" t="s">
        <v>38</v>
      </c>
      <c r="D25" s="4">
        <f ca="1">INPUT!X50</f>
        <v>0.37191021404817592</v>
      </c>
      <c r="E25" s="4">
        <f ca="1">INPUT!Y50</f>
        <v>9.8731372703011938E-2</v>
      </c>
      <c r="F25" s="6">
        <f ca="1">(INPUT!Z50+INPUT!AA50)/2</f>
        <v>3554.0729999999999</v>
      </c>
      <c r="G25" s="6">
        <f ca="1">INPUT!AD50</f>
        <v>5630.625</v>
      </c>
      <c r="H25" s="4">
        <f t="shared" si="0"/>
        <v>0.25867941666926342</v>
      </c>
      <c r="I25" s="16">
        <f t="shared" si="1"/>
        <v>1.1145268402236215</v>
      </c>
      <c r="J25" s="4">
        <f t="shared" si="2"/>
        <v>0.11003876484962861</v>
      </c>
      <c r="K25" s="5">
        <f ca="1">INPUT!R25</f>
        <v>128</v>
      </c>
      <c r="L25" s="5">
        <f ca="1">INPUT!S25</f>
        <v>153</v>
      </c>
      <c r="M25" s="4">
        <f t="shared" si="3"/>
        <v>3.6325756817212396E-2</v>
      </c>
      <c r="N25" s="6">
        <f ca="1">INPUT!Q25</f>
        <v>36.75</v>
      </c>
      <c r="O25" s="5">
        <f ca="1">INPUT!T25/'DJL-5 P2'!N25</f>
        <v>1.2925170068027212</v>
      </c>
      <c r="P25" s="17">
        <f t="shared" si="4"/>
        <v>4.6951658471226912E-2</v>
      </c>
      <c r="Q25" s="17">
        <f t="shared" si="5"/>
        <v>0.22631578947368425</v>
      </c>
      <c r="R25" s="17">
        <f t="shared" si="6"/>
        <v>1.0625901654014513E-2</v>
      </c>
      <c r="S25" s="4">
        <f t="shared" si="7"/>
        <v>5.1550442242836794E-2</v>
      </c>
    </row>
    <row r="26" spans="1:19">
      <c r="A26">
        <f t="shared" si="8"/>
        <v>16</v>
      </c>
      <c r="B26" t="s">
        <v>18</v>
      </c>
      <c r="C26" t="s">
        <v>39</v>
      </c>
      <c r="D26" s="4">
        <f ca="1">INPUT!X51</f>
        <v>0.56048179139324539</v>
      </c>
      <c r="E26" s="4">
        <f ca="1">INPUT!Y51</f>
        <v>0.10706750540130436</v>
      </c>
      <c r="F26" s="6">
        <f ca="1">(INPUT!Z51+INPUT!AA51)/2</f>
        <v>9012.8709999999992</v>
      </c>
      <c r="G26" s="6">
        <f ca="1">INPUT!AD51</f>
        <v>12400</v>
      </c>
      <c r="H26" s="4">
        <f t="shared" si="0"/>
        <v>0.17294936646927184</v>
      </c>
      <c r="I26" s="16">
        <f t="shared" si="1"/>
        <v>1.0795919910229153</v>
      </c>
      <c r="J26" s="4">
        <f t="shared" si="2"/>
        <v>0.11558922133005091</v>
      </c>
      <c r="K26" s="5">
        <f ca="1">INPUT!R26</f>
        <v>240.45</v>
      </c>
      <c r="L26" s="5">
        <f ca="1">INPUT!S26</f>
        <v>246</v>
      </c>
      <c r="M26" s="4">
        <f t="shared" si="3"/>
        <v>4.5743039745842484E-3</v>
      </c>
      <c r="N26" s="6">
        <f ca="1">INPUT!Q26</f>
        <v>50.5</v>
      </c>
      <c r="O26" s="5">
        <f ca="1">INPUT!T26/'DJL-5 P2'!N26</f>
        <v>1.386138613861386</v>
      </c>
      <c r="P26" s="17">
        <f t="shared" si="4"/>
        <v>6.3406193707108392E-3</v>
      </c>
      <c r="Q26" s="17">
        <f t="shared" si="5"/>
        <v>0.27857142857142847</v>
      </c>
      <c r="R26" s="17">
        <f t="shared" si="6"/>
        <v>1.7663153961265904E-3</v>
      </c>
      <c r="S26" s="4">
        <f t="shared" si="7"/>
        <v>6.6551969232943861E-2</v>
      </c>
    </row>
    <row r="27" spans="1:19">
      <c r="A27">
        <f t="shared" si="8"/>
        <v>17</v>
      </c>
      <c r="B27" t="s">
        <v>19</v>
      </c>
      <c r="C27" t="s">
        <v>40</v>
      </c>
      <c r="D27" s="4">
        <f ca="1">INPUT!X52</f>
        <v>0.27036646302610173</v>
      </c>
      <c r="E27" s="4">
        <f ca="1">INPUT!Y52</f>
        <v>0.12586037367371597</v>
      </c>
      <c r="F27" s="6">
        <f ca="1">(INPUT!Z52+INPUT!AA52)/2</f>
        <v>15508.588</v>
      </c>
      <c r="G27" s="6">
        <f ca="1">INPUT!AD52</f>
        <v>23598</v>
      </c>
      <c r="H27" s="4">
        <f t="shared" si="0"/>
        <v>0.23353497866974871</v>
      </c>
      <c r="I27" s="16">
        <f t="shared" si="1"/>
        <v>1.1045584604226069</v>
      </c>
      <c r="J27" s="4">
        <f t="shared" si="2"/>
        <v>0.13902014057325371</v>
      </c>
      <c r="K27" s="5">
        <f ca="1">INPUT!R27</f>
        <v>844</v>
      </c>
      <c r="L27" s="5">
        <f ca="1">INPUT!S27</f>
        <v>935</v>
      </c>
      <c r="M27" s="4">
        <f t="shared" si="3"/>
        <v>2.068993646942352E-2</v>
      </c>
      <c r="N27" s="6">
        <f ca="1">INPUT!Q27</f>
        <v>25.25</v>
      </c>
      <c r="O27" s="5">
        <f ca="1">INPUT!T27/'DJL-5 P2'!N27</f>
        <v>1.7821782178217822</v>
      </c>
      <c r="P27" s="17">
        <f t="shared" si="4"/>
        <v>3.6873154103923104E-2</v>
      </c>
      <c r="Q27" s="17">
        <f t="shared" si="5"/>
        <v>0.43888888888888888</v>
      </c>
      <c r="R27" s="17">
        <f t="shared" si="6"/>
        <v>1.6183217634499585E-2</v>
      </c>
      <c r="S27" s="4">
        <f t="shared" si="7"/>
        <v>5.3769601330681649E-2</v>
      </c>
    </row>
    <row r="28" spans="1:19">
      <c r="A28">
        <f t="shared" si="8"/>
        <v>18</v>
      </c>
      <c r="B28" t="s">
        <v>20</v>
      </c>
      <c r="C28" t="s">
        <v>41</v>
      </c>
      <c r="D28" s="4">
        <f ca="1">INPUT!X53</f>
        <v>0.24055385881409236</v>
      </c>
      <c r="E28" s="4">
        <f ca="1">INPUT!Y53</f>
        <v>9.8611338690327566E-2</v>
      </c>
      <c r="F28" s="6">
        <f ca="1">(INPUT!Z53+INPUT!AA53)/2</f>
        <v>1419.1095999999998</v>
      </c>
      <c r="G28" s="6">
        <f ca="1">INPUT!AD53</f>
        <v>1850.55</v>
      </c>
      <c r="H28" s="4">
        <f t="shared" si="0"/>
        <v>0.14193778385002198</v>
      </c>
      <c r="I28" s="16">
        <f t="shared" si="1"/>
        <v>1.0662660628708349</v>
      </c>
      <c r="J28" s="4">
        <f t="shared" si="2"/>
        <v>0.105145923859758</v>
      </c>
      <c r="K28" s="5">
        <f ca="1">INPUT!R28</f>
        <v>81.7</v>
      </c>
      <c r="L28" s="5">
        <f ca="1">INPUT!S28</f>
        <v>85</v>
      </c>
      <c r="M28" s="4">
        <f t="shared" si="3"/>
        <v>7.9508927221321191E-3</v>
      </c>
      <c r="N28" s="6">
        <f ca="1">INPUT!Q28</f>
        <v>21.75</v>
      </c>
      <c r="O28" s="5">
        <f ca="1">INPUT!T28/'DJL-5 P2'!N28</f>
        <v>1.6091954022988506</v>
      </c>
      <c r="P28" s="17">
        <f t="shared" si="4"/>
        <v>1.2794540012626398E-2</v>
      </c>
      <c r="Q28" s="17">
        <f t="shared" si="5"/>
        <v>0.37857142857142856</v>
      </c>
      <c r="R28" s="17">
        <f t="shared" si="6"/>
        <v>4.8436472904942792E-3</v>
      </c>
      <c r="S28" s="4">
        <f t="shared" si="7"/>
        <v>3.0136905013531813E-2</v>
      </c>
    </row>
    <row r="29" spans="1:19">
      <c r="A29">
        <f t="shared" si="8"/>
        <v>19</v>
      </c>
      <c r="B29" t="s">
        <v>21</v>
      </c>
      <c r="C29" t="s">
        <v>42</v>
      </c>
      <c r="D29" s="4">
        <f ca="1">INPUT!X54</f>
        <v>0.49877150690111549</v>
      </c>
      <c r="E29" s="4">
        <f ca="1">INPUT!Y54</f>
        <v>0.12083140803370021</v>
      </c>
      <c r="F29" s="6">
        <f ca="1">(INPUT!Z54+INPUT!AA54)/2</f>
        <v>3684.6368499999999</v>
      </c>
      <c r="G29" s="6">
        <f ca="1">INPUT!AD54</f>
        <v>4716</v>
      </c>
      <c r="H29" s="4">
        <f t="shared" si="0"/>
        <v>0.13133064855264998</v>
      </c>
      <c r="I29" s="16">
        <f t="shared" si="1"/>
        <v>1.0616190869501334</v>
      </c>
      <c r="J29" s="4">
        <f t="shared" si="2"/>
        <v>0.12827692907163582</v>
      </c>
      <c r="K29" s="5">
        <f ca="1">INPUT!R29</f>
        <v>233.8</v>
      </c>
      <c r="L29" s="5">
        <f ca="1">INPUT!S29</f>
        <v>233.8</v>
      </c>
      <c r="M29" s="4">
        <f t="shared" si="3"/>
        <v>0</v>
      </c>
      <c r="N29" s="6">
        <f ca="1">INPUT!Q29</f>
        <v>20.25</v>
      </c>
      <c r="O29" s="5">
        <f ca="1">INPUT!T29/'DJL-5 P2'!N29</f>
        <v>1.8518518518518519</v>
      </c>
      <c r="P29" s="17">
        <f t="shared" si="4"/>
        <v>0</v>
      </c>
      <c r="Q29" s="17">
        <f t="shared" si="5"/>
        <v>0.45999999999999996</v>
      </c>
      <c r="R29" s="17">
        <f t="shared" si="6"/>
        <v>0</v>
      </c>
      <c r="S29" s="4">
        <f t="shared" si="7"/>
        <v>6.3980877213707307E-2</v>
      </c>
    </row>
    <row r="30" spans="1:19">
      <c r="A30">
        <f t="shared" si="8"/>
        <v>20</v>
      </c>
      <c r="B30" t="s">
        <v>22</v>
      </c>
      <c r="C30" t="s">
        <v>43</v>
      </c>
      <c r="D30" s="4">
        <f ca="1">INPUT!X55</f>
        <v>0.40560748935748936</v>
      </c>
      <c r="E30" s="4">
        <f ca="1">INPUT!Y55</f>
        <v>9.7003461175200575E-2</v>
      </c>
      <c r="F30" s="6">
        <f ca="1">(INPUT!Z55+INPUT!AA55)/2</f>
        <v>7683.7025000000003</v>
      </c>
      <c r="G30" s="6">
        <f ca="1">INPUT!AD55</f>
        <v>10524.5</v>
      </c>
      <c r="H30" s="4">
        <f t="shared" si="0"/>
        <v>0.17034920791415931</v>
      </c>
      <c r="I30" s="16">
        <f t="shared" si="1"/>
        <v>1.0784893082150016</v>
      </c>
      <c r="J30" s="4">
        <f t="shared" si="2"/>
        <v>0.10461719573730283</v>
      </c>
      <c r="K30" s="5">
        <f ca="1">INPUT!R30</f>
        <v>482.33</v>
      </c>
      <c r="L30" s="5">
        <f ca="1">INPUT!S30</f>
        <v>498</v>
      </c>
      <c r="M30" s="4">
        <f t="shared" si="3"/>
        <v>6.4147972311285884E-3</v>
      </c>
      <c r="N30" s="6">
        <f ca="1">INPUT!Q30</f>
        <v>21.25</v>
      </c>
      <c r="O30" s="5">
        <f ca="1">INPUT!T30/'DJL-5 P2'!N30</f>
        <v>1.1764705882352942</v>
      </c>
      <c r="P30" s="17">
        <f t="shared" si="4"/>
        <v>7.5468202719159863E-3</v>
      </c>
      <c r="Q30" s="17">
        <f t="shared" si="5"/>
        <v>0.15000000000000002</v>
      </c>
      <c r="R30" s="17">
        <f t="shared" si="6"/>
        <v>1.1320230407873982E-3</v>
      </c>
      <c r="S30" s="4">
        <f t="shared" si="7"/>
        <v>4.3565541147415836E-2</v>
      </c>
    </row>
    <row r="31" spans="1:19" ht="15.75">
      <c r="A31">
        <f t="shared" si="8"/>
        <v>21</v>
      </c>
      <c r="B31" s="13" t="s">
        <v>88</v>
      </c>
      <c r="C31" s="13"/>
      <c r="D31" s="4">
        <f>AVERAGE(D11:D30)</f>
        <v>0.38897241151761347</v>
      </c>
      <c r="E31" s="4">
        <f>AVERAGE(E11:E30)</f>
        <v>0.10552792625442971</v>
      </c>
      <c r="F31" s="6"/>
      <c r="G31" s="6"/>
      <c r="H31" s="4"/>
      <c r="J31" s="4">
        <f t="shared" ref="J31:S31" si="9">AVERAGE(J11:J30)</f>
        <v>0.11317745166997421</v>
      </c>
      <c r="K31" s="5">
        <f t="shared" si="9"/>
        <v>279.66300000000001</v>
      </c>
      <c r="L31" s="5">
        <f t="shared" si="9"/>
        <v>290.36799999999999</v>
      </c>
      <c r="M31" s="4">
        <f t="shared" si="9"/>
        <v>8.3615021591373732E-3</v>
      </c>
      <c r="N31" s="6">
        <f t="shared" si="9"/>
        <v>33.097500000000004</v>
      </c>
      <c r="O31" s="5">
        <f t="shared" si="9"/>
        <v>1.4053821206364221</v>
      </c>
      <c r="P31" s="17">
        <f t="shared" si="9"/>
        <v>1.0827142754617476E-2</v>
      </c>
      <c r="Q31" s="17">
        <f t="shared" si="9"/>
        <v>0.23807603251357459</v>
      </c>
      <c r="R31" s="17">
        <f t="shared" si="9"/>
        <v>2.4656405954801004E-3</v>
      </c>
      <c r="S31" s="4">
        <f t="shared" si="9"/>
        <v>4.8165309960193477E-2</v>
      </c>
    </row>
    <row r="32" spans="1:19">
      <c r="F32" s="6"/>
      <c r="G32" s="6"/>
      <c r="H32" s="4"/>
      <c r="M32" s="4"/>
      <c r="N32" s="6"/>
      <c r="O32" s="5"/>
      <c r="P32" s="17"/>
      <c r="Q32" s="17"/>
      <c r="R32" s="17"/>
    </row>
    <row r="33" spans="2:18">
      <c r="B33" s="22" t="s">
        <v>292</v>
      </c>
      <c r="H33" s="4"/>
      <c r="M33" s="4"/>
      <c r="N33" s="6"/>
      <c r="O33" s="5"/>
      <c r="P33" s="17"/>
      <c r="R33" s="17"/>
    </row>
    <row r="34" spans="2:18">
      <c r="B34" s="22" t="s">
        <v>190</v>
      </c>
      <c r="H34" s="4"/>
      <c r="N34" s="6"/>
      <c r="O34" s="5"/>
      <c r="P34" s="17"/>
      <c r="R34" s="17"/>
    </row>
    <row r="35" spans="2:18">
      <c r="B35" s="22" t="s">
        <v>191</v>
      </c>
      <c r="H35" s="4"/>
      <c r="N35" s="6"/>
      <c r="O35" s="5"/>
    </row>
    <row r="36" spans="2:18">
      <c r="B36" s="22" t="s">
        <v>192</v>
      </c>
      <c r="H36" s="4"/>
    </row>
    <row r="37" spans="2:18">
      <c r="B37" s="22" t="s">
        <v>193</v>
      </c>
      <c r="H37" s="4"/>
    </row>
    <row r="38" spans="2:18">
      <c r="B38" s="22"/>
      <c r="H38" s="4"/>
    </row>
    <row r="39" spans="2:18">
      <c r="B39" s="22"/>
      <c r="H39" s="4"/>
    </row>
    <row r="40" spans="2:18">
      <c r="B40" s="22"/>
      <c r="H40" s="4"/>
    </row>
    <row r="41" spans="2:18">
      <c r="B41" s="22"/>
      <c r="H41" s="4"/>
    </row>
    <row r="42" spans="2:18">
      <c r="B42" s="22"/>
      <c r="H42" s="4"/>
    </row>
    <row r="43" spans="2:18">
      <c r="B43" s="22"/>
      <c r="H43" s="4"/>
    </row>
    <row r="44" spans="2:18">
      <c r="B44" s="22"/>
      <c r="H44" s="4"/>
    </row>
    <row r="45" spans="2:18">
      <c r="B45" s="22"/>
      <c r="H45" s="4"/>
    </row>
    <row r="46" spans="2:18">
      <c r="B46" s="22"/>
      <c r="H46" s="4"/>
    </row>
    <row r="47" spans="2:18">
      <c r="B47" s="22"/>
    </row>
    <row r="48" spans="2:18">
      <c r="B48" s="22"/>
    </row>
  </sheetData>
  <mergeCells count="3">
    <mergeCell ref="B3:S3"/>
    <mergeCell ref="B4:S4"/>
    <mergeCell ref="B5:S5"/>
  </mergeCells>
  <phoneticPr fontId="8" type="noConversion"/>
  <pageMargins left="0.7" right="0.7" top="0.75" bottom="0.75" header="0.3" footer="0.3"/>
  <pageSetup scale="64" orientation="landscape" r:id="rId1"/>
  <headerFooter>
    <oddHeader>&amp;RExhibit OCS 1.5
Page 2 of 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S39"/>
  <sheetViews>
    <sheetView topLeftCell="A16" workbookViewId="0">
      <selection activeCell="B35" sqref="B35"/>
    </sheetView>
  </sheetViews>
  <sheetFormatPr defaultRowHeight="15"/>
  <cols>
    <col min="2" max="2" width="25.28515625" customWidth="1"/>
    <col min="9" max="9" width="11.5703125" customWidth="1"/>
  </cols>
  <sheetData>
    <row r="3" spans="1:19" ht="18.75">
      <c r="B3" s="33" t="s">
        <v>213</v>
      </c>
      <c r="C3" s="33"/>
      <c r="D3" s="33"/>
      <c r="E3" s="33"/>
      <c r="F3" s="33"/>
      <c r="G3" s="33"/>
      <c r="H3" s="33"/>
      <c r="I3" s="33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18.75">
      <c r="B4" s="33" t="s">
        <v>214</v>
      </c>
      <c r="C4" s="33"/>
      <c r="D4" s="33"/>
      <c r="E4" s="33"/>
      <c r="F4" s="33"/>
      <c r="G4" s="33"/>
      <c r="H4" s="33"/>
      <c r="I4" s="33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8.75">
      <c r="B5" s="33" t="s">
        <v>195</v>
      </c>
      <c r="C5" s="33"/>
      <c r="D5" s="33"/>
      <c r="E5" s="33"/>
      <c r="F5" s="33"/>
      <c r="G5" s="33"/>
      <c r="H5" s="33"/>
      <c r="I5" s="33"/>
    </row>
    <row r="9" spans="1:19" ht="15.75">
      <c r="D9" s="23" t="s">
        <v>148</v>
      </c>
      <c r="E9" s="23" t="s">
        <v>153</v>
      </c>
      <c r="F9" s="23" t="s">
        <v>154</v>
      </c>
      <c r="G9" s="23" t="s">
        <v>155</v>
      </c>
      <c r="H9" s="23" t="s">
        <v>156</v>
      </c>
      <c r="I9" s="23" t="s">
        <v>158</v>
      </c>
    </row>
    <row r="10" spans="1:19" ht="26.25">
      <c r="A10" s="2" t="s">
        <v>0</v>
      </c>
      <c r="B10" s="2" t="s">
        <v>1</v>
      </c>
      <c r="C10" s="2" t="s">
        <v>2</v>
      </c>
      <c r="D10" s="2" t="s">
        <v>121</v>
      </c>
      <c r="E10" s="2" t="s">
        <v>122</v>
      </c>
      <c r="F10" s="2" t="s">
        <v>123</v>
      </c>
      <c r="G10" s="2" t="s">
        <v>124</v>
      </c>
      <c r="H10" s="2" t="s">
        <v>125</v>
      </c>
      <c r="I10" s="2" t="s">
        <v>126</v>
      </c>
    </row>
    <row r="11" spans="1:19">
      <c r="A11">
        <v>1</v>
      </c>
      <c r="B11" t="s">
        <v>3</v>
      </c>
      <c r="C11" t="s">
        <v>24</v>
      </c>
      <c r="D11" s="6">
        <f ca="1">'DJL-4'!R12</f>
        <v>39.348333333333336</v>
      </c>
      <c r="E11" s="6">
        <f ca="1">'DJL-4'!X12</f>
        <v>1.78</v>
      </c>
      <c r="F11" s="4">
        <f>E11/D11</f>
        <v>4.5236985895209449E-2</v>
      </c>
      <c r="G11" s="4">
        <f ca="1">'DJL-5 P1'!R11</f>
        <v>3.9247840730072883E-2</v>
      </c>
      <c r="H11" s="4">
        <f>(1+(G11/2))*F11</f>
        <v>4.6124712903971313E-2</v>
      </c>
      <c r="I11" s="4">
        <f>H11+G11</f>
        <v>8.5372553634044196E-2</v>
      </c>
    </row>
    <row r="12" spans="1:19">
      <c r="A12">
        <f>A11+1</f>
        <v>2</v>
      </c>
      <c r="B12" t="s">
        <v>4</v>
      </c>
      <c r="C12" t="s">
        <v>25</v>
      </c>
      <c r="D12" s="6">
        <f ca="1">'DJL-4'!R13</f>
        <v>39.128333333333337</v>
      </c>
      <c r="E12" s="6">
        <f ca="1">'DJL-4'!X13</f>
        <v>1.7</v>
      </c>
      <c r="F12" s="4">
        <f t="shared" ref="F12:F30" si="0">E12/D12</f>
        <v>4.3446777697320776E-2</v>
      </c>
      <c r="G12" s="4">
        <f ca="1">'DJL-5 P1'!R12</f>
        <v>6.1562367262675784E-2</v>
      </c>
      <c r="H12" s="4">
        <f t="shared" ref="H12:H30" si="1">(1+(G12/2))*F12</f>
        <v>4.4784120939811919E-2</v>
      </c>
      <c r="I12" s="4">
        <f t="shared" ref="I12:I30" si="2">H12+G12</f>
        <v>0.10634648820248771</v>
      </c>
    </row>
    <row r="13" spans="1:19">
      <c r="A13">
        <f t="shared" ref="A13:A32" si="3">A12+1</f>
        <v>3</v>
      </c>
      <c r="B13" t="s">
        <v>5</v>
      </c>
      <c r="C13" t="s">
        <v>27</v>
      </c>
      <c r="D13" s="6">
        <f ca="1">'DJL-4'!R14</f>
        <v>33.569999999999993</v>
      </c>
      <c r="E13" s="6">
        <f ca="1">'DJL-4'!X14</f>
        <v>1.46</v>
      </c>
      <c r="F13" s="4">
        <f t="shared" si="0"/>
        <v>4.3491212392016691E-2</v>
      </c>
      <c r="G13" s="4">
        <f ca="1">'DJL-5 P1'!R13</f>
        <v>4.7981626516690003E-2</v>
      </c>
      <c r="H13" s="4">
        <f t="shared" si="1"/>
        <v>4.4534601946892585E-2</v>
      </c>
      <c r="I13" s="4">
        <f t="shared" si="2"/>
        <v>9.2516228463582595E-2</v>
      </c>
    </row>
    <row r="14" spans="1:19">
      <c r="A14">
        <f t="shared" si="3"/>
        <v>4</v>
      </c>
      <c r="B14" t="s">
        <v>6</v>
      </c>
      <c r="C14" t="s">
        <v>26</v>
      </c>
      <c r="D14" s="6">
        <f ca="1">'DJL-4'!R15</f>
        <v>28.453333333333333</v>
      </c>
      <c r="E14" s="6">
        <f ca="1">'DJL-4'!X15</f>
        <v>1.3320000000000001</v>
      </c>
      <c r="F14" s="4">
        <f t="shared" si="0"/>
        <v>4.6813495782567952E-2</v>
      </c>
      <c r="G14" s="4">
        <f ca="1">'DJL-5 P1'!R14</f>
        <v>8.5042339388067434E-2</v>
      </c>
      <c r="H14" s="4">
        <f t="shared" si="1"/>
        <v>4.8804060380709453E-2</v>
      </c>
      <c r="I14" s="4">
        <f t="shared" si="2"/>
        <v>0.13384639976877688</v>
      </c>
    </row>
    <row r="15" spans="1:19">
      <c r="A15">
        <f t="shared" si="3"/>
        <v>5</v>
      </c>
      <c r="B15" t="s">
        <v>7</v>
      </c>
      <c r="C15" t="s">
        <v>28</v>
      </c>
      <c r="D15" s="6">
        <f ca="1">'DJL-4'!R16</f>
        <v>49.281666666666666</v>
      </c>
      <c r="E15" s="6">
        <f ca="1">'DJL-4'!X16</f>
        <v>2.2400000000000002</v>
      </c>
      <c r="F15" s="4">
        <f t="shared" si="0"/>
        <v>4.5453008218066221E-2</v>
      </c>
      <c r="G15" s="4">
        <f ca="1">'DJL-5 P1'!R15</f>
        <v>4.5791981055151393E-2</v>
      </c>
      <c r="H15" s="4">
        <f t="shared" si="1"/>
        <v>4.6493699863676879E-2</v>
      </c>
      <c r="I15" s="4">
        <f t="shared" si="2"/>
        <v>9.2285680918828272E-2</v>
      </c>
    </row>
    <row r="16" spans="1:19">
      <c r="A16">
        <f t="shared" si="3"/>
        <v>6</v>
      </c>
      <c r="B16" t="s">
        <v>8</v>
      </c>
      <c r="C16" t="s">
        <v>29</v>
      </c>
      <c r="D16" s="6">
        <f ca="1">'DJL-4'!R17</f>
        <v>18.353333333333335</v>
      </c>
      <c r="E16" s="6">
        <f ca="1">'DJL-4'!X17</f>
        <v>0.98</v>
      </c>
      <c r="F16" s="4">
        <f t="shared" si="0"/>
        <v>5.3396294950962576E-2</v>
      </c>
      <c r="G16" s="4">
        <f ca="1">'DJL-5 P1'!R16</f>
        <v>3.5083928661037433E-2</v>
      </c>
      <c r="H16" s="4">
        <f t="shared" si="1"/>
        <v>5.4332970852374221E-2</v>
      </c>
      <c r="I16" s="4">
        <f t="shared" si="2"/>
        <v>8.9416899513411655E-2</v>
      </c>
    </row>
    <row r="17" spans="1:9">
      <c r="A17">
        <f t="shared" si="3"/>
        <v>7</v>
      </c>
      <c r="B17" t="s">
        <v>9</v>
      </c>
      <c r="C17" t="s">
        <v>30</v>
      </c>
      <c r="D17" s="6">
        <f ca="1">'DJL-4'!R18</f>
        <v>37.925000000000004</v>
      </c>
      <c r="E17" s="6">
        <f ca="1">'DJL-4'!X18</f>
        <v>1.28</v>
      </c>
      <c r="F17" s="4">
        <f t="shared" si="0"/>
        <v>3.3750823994726432E-2</v>
      </c>
      <c r="G17" s="4">
        <f ca="1">'DJL-5 P1'!R17</f>
        <v>5.1795529010080471E-2</v>
      </c>
      <c r="H17" s="4">
        <f t="shared" si="1"/>
        <v>3.4624894886392921E-2</v>
      </c>
      <c r="I17" s="4">
        <f t="shared" si="2"/>
        <v>8.6420423896473392E-2</v>
      </c>
    </row>
    <row r="18" spans="1:9">
      <c r="A18">
        <f t="shared" si="3"/>
        <v>8</v>
      </c>
      <c r="B18" t="s">
        <v>10</v>
      </c>
      <c r="C18" t="s">
        <v>31</v>
      </c>
      <c r="D18" s="6">
        <f ca="1">'DJL-4'!R19</f>
        <v>21.811666666666664</v>
      </c>
      <c r="E18" s="6">
        <f ca="1">'DJL-4'!X19</f>
        <v>1.28</v>
      </c>
      <c r="F18" s="4">
        <f t="shared" si="0"/>
        <v>5.8684190417972043E-2</v>
      </c>
      <c r="G18" s="4">
        <f ca="1">'DJL-5 P1'!R18</f>
        <v>3.7133649426791454E-2</v>
      </c>
      <c r="H18" s="4">
        <f t="shared" si="1"/>
        <v>5.9773769494910062E-2</v>
      </c>
      <c r="I18" s="4">
        <f t="shared" si="2"/>
        <v>9.6907418921701516E-2</v>
      </c>
    </row>
    <row r="19" spans="1:9">
      <c r="A19">
        <f t="shared" si="3"/>
        <v>9</v>
      </c>
      <c r="B19" t="s">
        <v>11</v>
      </c>
      <c r="C19" t="s">
        <v>32</v>
      </c>
      <c r="D19" s="6">
        <f ca="1">'DJL-4'!R20</f>
        <v>67.475000000000009</v>
      </c>
      <c r="E19" s="6">
        <f ca="1">'DJL-4'!X20</f>
        <v>3.32</v>
      </c>
      <c r="F19" s="4">
        <f t="shared" si="0"/>
        <v>4.9203408669877727E-2</v>
      </c>
      <c r="G19" s="4">
        <f ca="1">'DJL-5 P1'!R19</f>
        <v>3.8236450682322759E-2</v>
      </c>
      <c r="H19" s="4">
        <f t="shared" si="1"/>
        <v>5.0144090524381707E-2</v>
      </c>
      <c r="I19" s="4">
        <f t="shared" si="2"/>
        <v>8.8380541206704466E-2</v>
      </c>
    </row>
    <row r="20" spans="1:9">
      <c r="A20">
        <f t="shared" si="3"/>
        <v>10</v>
      </c>
      <c r="B20" t="s">
        <v>12</v>
      </c>
      <c r="C20" t="s">
        <v>33</v>
      </c>
      <c r="D20" s="6">
        <f ca="1">'DJL-4'!R21</f>
        <v>38.408333333333339</v>
      </c>
      <c r="E20" s="6">
        <f ca="1">'DJL-4'!X21</f>
        <v>1.2</v>
      </c>
      <c r="F20" s="4">
        <f t="shared" si="0"/>
        <v>3.1243219787372527E-2</v>
      </c>
      <c r="G20" s="4">
        <f ca="1">'DJL-5 P1'!R20</f>
        <v>4.9936572527840659E-2</v>
      </c>
      <c r="H20" s="4">
        <f t="shared" si="1"/>
        <v>3.2023309442830224E-2</v>
      </c>
      <c r="I20" s="4">
        <f t="shared" si="2"/>
        <v>8.1959881970670889E-2</v>
      </c>
    </row>
    <row r="21" spans="1:9">
      <c r="A21">
        <f t="shared" si="3"/>
        <v>11</v>
      </c>
      <c r="B21" t="s">
        <v>13</v>
      </c>
      <c r="C21" t="s">
        <v>34</v>
      </c>
      <c r="D21" s="6">
        <f ca="1">'DJL-4'!R22</f>
        <v>55.538333333333334</v>
      </c>
      <c r="E21" s="6">
        <f ca="1">'DJL-4'!X22</f>
        <v>2.2000000000000002</v>
      </c>
      <c r="F21" s="4">
        <f t="shared" si="0"/>
        <v>3.9612279806740092E-2</v>
      </c>
      <c r="G21" s="4">
        <f ca="1">'DJL-5 P1'!R21</f>
        <v>6.7619080369458975E-2</v>
      </c>
      <c r="H21" s="4">
        <f t="shared" si="1"/>
        <v>4.0951552772674822E-2</v>
      </c>
      <c r="I21" s="4">
        <f t="shared" si="2"/>
        <v>0.1085706331421338</v>
      </c>
    </row>
    <row r="22" spans="1:9">
      <c r="A22">
        <f t="shared" si="3"/>
        <v>12</v>
      </c>
      <c r="B22" t="s">
        <v>14</v>
      </c>
      <c r="C22" t="s">
        <v>35</v>
      </c>
      <c r="D22" s="6">
        <f ca="1">'DJL-4'!R23</f>
        <v>44.876666666666665</v>
      </c>
      <c r="E22" s="6">
        <f ca="1">'DJL-4'!X23</f>
        <v>1.82</v>
      </c>
      <c r="F22" s="4">
        <f t="shared" si="0"/>
        <v>4.0555596820916591E-2</v>
      </c>
      <c r="G22" s="4">
        <f ca="1">'DJL-5 P1'!R22</f>
        <v>6.2062680492397368E-2</v>
      </c>
      <c r="H22" s="4">
        <f t="shared" si="1"/>
        <v>4.1814091344754105E-2</v>
      </c>
      <c r="I22" s="4">
        <f t="shared" si="2"/>
        <v>0.10387677183715147</v>
      </c>
    </row>
    <row r="23" spans="1:9">
      <c r="A23">
        <f t="shared" si="3"/>
        <v>13</v>
      </c>
      <c r="B23" t="s">
        <v>15</v>
      </c>
      <c r="C23" t="s">
        <v>36</v>
      </c>
      <c r="D23" s="6">
        <f ca="1">'DJL-4'!R24</f>
        <v>24.120000000000005</v>
      </c>
      <c r="E23" s="6">
        <f ca="1">'DJL-4'!X24</f>
        <v>1.04</v>
      </c>
      <c r="F23" s="4">
        <f t="shared" si="0"/>
        <v>4.3117744610281915E-2</v>
      </c>
      <c r="G23" s="4">
        <f ca="1">'DJL-5 P1'!R23</f>
        <v>4.7257022174067242E-2</v>
      </c>
      <c r="H23" s="4">
        <f t="shared" si="1"/>
        <v>4.4136552716853843E-2</v>
      </c>
      <c r="I23" s="4">
        <f t="shared" si="2"/>
        <v>9.1393574890921092E-2</v>
      </c>
    </row>
    <row r="24" spans="1:9">
      <c r="A24">
        <f t="shared" si="3"/>
        <v>14</v>
      </c>
      <c r="B24" t="s">
        <v>16</v>
      </c>
      <c r="C24" t="s">
        <v>37</v>
      </c>
      <c r="D24" s="6">
        <f ca="1">'DJL-4'!R25</f>
        <v>46.441666666666663</v>
      </c>
      <c r="E24" s="6">
        <f ca="1">'DJL-4'!X25</f>
        <v>2.48</v>
      </c>
      <c r="F24" s="4">
        <f t="shared" si="0"/>
        <v>5.3400322985824512E-2</v>
      </c>
      <c r="G24" s="4">
        <f ca="1">'DJL-5 P1'!R24</f>
        <v>3.1207696548055615E-2</v>
      </c>
      <c r="H24" s="4">
        <f t="shared" si="1"/>
        <v>5.4233573523479392E-2</v>
      </c>
      <c r="I24" s="4">
        <f t="shared" si="2"/>
        <v>8.5441270071535014E-2</v>
      </c>
    </row>
    <row r="25" spans="1:9">
      <c r="A25">
        <f t="shared" si="3"/>
        <v>15</v>
      </c>
      <c r="B25" t="s">
        <v>17</v>
      </c>
      <c r="C25" t="s">
        <v>38</v>
      </c>
      <c r="D25" s="6">
        <f ca="1">'DJL-4'!R26</f>
        <v>39.708333333333336</v>
      </c>
      <c r="E25" s="6">
        <f ca="1">'DJL-4'!X26</f>
        <v>1.94</v>
      </c>
      <c r="F25" s="4">
        <f t="shared" si="0"/>
        <v>4.8856243441762849E-2</v>
      </c>
      <c r="G25" s="4">
        <f ca="1">'DJL-5 P1'!R25</f>
        <v>4.6341887788085068E-2</v>
      </c>
      <c r="H25" s="4">
        <f t="shared" si="1"/>
        <v>4.9988288717425625E-2</v>
      </c>
      <c r="I25" s="4">
        <f t="shared" si="2"/>
        <v>9.6330176505510692E-2</v>
      </c>
    </row>
    <row r="26" spans="1:9">
      <c r="A26">
        <f t="shared" si="3"/>
        <v>16</v>
      </c>
      <c r="B26" t="s">
        <v>18</v>
      </c>
      <c r="C26" t="s">
        <v>39</v>
      </c>
      <c r="D26" s="6">
        <f ca="1">'DJL-4'!R27</f>
        <v>53.680000000000007</v>
      </c>
      <c r="E26" s="6">
        <f ca="1">'DJL-4'!X27</f>
        <v>1.92</v>
      </c>
      <c r="F26" s="4">
        <f t="shared" si="0"/>
        <v>3.5767511177347236E-2</v>
      </c>
      <c r="G26" s="4">
        <f ca="1">'DJL-5 P1'!R26</f>
        <v>6.0159317949805266E-2</v>
      </c>
      <c r="H26" s="4">
        <f t="shared" si="1"/>
        <v>3.684338571594286E-2</v>
      </c>
      <c r="I26" s="4">
        <f t="shared" si="2"/>
        <v>9.7002703665748119E-2</v>
      </c>
    </row>
    <row r="27" spans="1:9">
      <c r="A27">
        <f t="shared" si="3"/>
        <v>17</v>
      </c>
      <c r="B27" t="s">
        <v>19</v>
      </c>
      <c r="C27" t="s">
        <v>40</v>
      </c>
      <c r="D27" s="6">
        <f ca="1">'DJL-4'!R28</f>
        <v>38.369999999999997</v>
      </c>
      <c r="E27" s="6">
        <f ca="1">'DJL-4'!X28</f>
        <v>1.8919999999999999</v>
      </c>
      <c r="F27" s="4">
        <f t="shared" si="0"/>
        <v>4.9309356267917645E-2</v>
      </c>
      <c r="G27" s="4">
        <f ca="1">'DJL-5 P1'!R27</f>
        <v>5.228480066534083E-2</v>
      </c>
      <c r="H27" s="4">
        <f t="shared" si="1"/>
        <v>5.0598421199619818E-2</v>
      </c>
      <c r="I27" s="4">
        <f t="shared" si="2"/>
        <v>0.10288322186496066</v>
      </c>
    </row>
    <row r="28" spans="1:9">
      <c r="A28">
        <f t="shared" si="3"/>
        <v>18</v>
      </c>
      <c r="B28" t="s">
        <v>20</v>
      </c>
      <c r="C28" t="s">
        <v>41</v>
      </c>
      <c r="D28" s="6">
        <f ca="1">'DJL-4'!R29</f>
        <v>27.508333333333336</v>
      </c>
      <c r="E28" s="6">
        <f ca="1">'DJL-4'!X29</f>
        <v>1.38</v>
      </c>
      <c r="F28" s="4">
        <f t="shared" si="0"/>
        <v>5.0166616176916076E-2</v>
      </c>
      <c r="G28" s="4">
        <f ca="1">'DJL-5 P1'!R28</f>
        <v>4.1485119173432575E-2</v>
      </c>
      <c r="H28" s="4">
        <f t="shared" si="1"/>
        <v>5.1207200202229686E-2</v>
      </c>
      <c r="I28" s="4">
        <f t="shared" si="2"/>
        <v>9.269231937566226E-2</v>
      </c>
    </row>
    <row r="29" spans="1:9">
      <c r="A29">
        <f t="shared" si="3"/>
        <v>19</v>
      </c>
      <c r="B29" t="s">
        <v>21</v>
      </c>
      <c r="C29" t="s">
        <v>42</v>
      </c>
      <c r="D29" s="6">
        <f ca="1">'DJL-4'!R30</f>
        <v>30.320000000000004</v>
      </c>
      <c r="E29" s="6">
        <f ca="1">'DJL-4'!X30</f>
        <v>1.04</v>
      </c>
      <c r="F29" s="4">
        <f t="shared" si="0"/>
        <v>3.430079155672823E-2</v>
      </c>
      <c r="G29" s="4">
        <f ca="1">'DJL-5 P1'!R29</f>
        <v>7.1990438606853654E-2</v>
      </c>
      <c r="H29" s="4">
        <f t="shared" si="1"/>
        <v>3.5535456071093791E-2</v>
      </c>
      <c r="I29" s="4">
        <f t="shared" si="2"/>
        <v>0.10752589467794745</v>
      </c>
    </row>
    <row r="30" spans="1:9">
      <c r="A30">
        <f t="shared" si="3"/>
        <v>20</v>
      </c>
      <c r="B30" t="s">
        <v>22</v>
      </c>
      <c r="C30" t="s">
        <v>43</v>
      </c>
      <c r="D30" s="6">
        <f ca="1">'DJL-4'!R31</f>
        <v>23.995000000000001</v>
      </c>
      <c r="E30" s="6">
        <f ca="1">'DJL-4'!X31</f>
        <v>1.012</v>
      </c>
      <c r="F30" s="4">
        <f t="shared" si="0"/>
        <v>4.2175453219420712E-2</v>
      </c>
      <c r="G30" s="4">
        <f ca="1">'DJL-5 P1'!R30</f>
        <v>4.8932770573707915E-2</v>
      </c>
      <c r="H30" s="4">
        <f t="shared" si="1"/>
        <v>4.3207334107534738E-2</v>
      </c>
      <c r="I30" s="4">
        <f t="shared" si="2"/>
        <v>9.2140104681242646E-2</v>
      </c>
    </row>
    <row r="31" spans="1:9" ht="15.75">
      <c r="A31">
        <f t="shared" si="3"/>
        <v>21</v>
      </c>
      <c r="B31" s="13" t="s">
        <v>88</v>
      </c>
      <c r="C31" s="13"/>
      <c r="D31" s="6">
        <f t="shared" ref="D31:I31" si="4">AVERAGE(D11:D30)</f>
        <v>37.915666666666674</v>
      </c>
      <c r="E31" s="6">
        <f t="shared" si="4"/>
        <v>1.6648000000000001</v>
      </c>
      <c r="F31" s="4">
        <f t="shared" si="4"/>
        <v>4.439906669349742E-2</v>
      </c>
      <c r="G31" s="4">
        <f t="shared" si="4"/>
        <v>5.1057654980096734E-2</v>
      </c>
      <c r="H31" s="4">
        <f t="shared" si="4"/>
        <v>4.5507804380377992E-2</v>
      </c>
      <c r="I31" s="4">
        <f t="shared" si="4"/>
        <v>9.6565459360474754E-2</v>
      </c>
    </row>
    <row r="32" spans="1:9" ht="15.75">
      <c r="A32">
        <f t="shared" si="3"/>
        <v>22</v>
      </c>
      <c r="B32" s="13" t="s">
        <v>212</v>
      </c>
      <c r="D32" s="6">
        <f t="shared" ref="D32:I32" si="5">MEDIAN(D11:D30)</f>
        <v>38.389166666666668</v>
      </c>
      <c r="E32" s="6">
        <f t="shared" si="5"/>
        <v>1.58</v>
      </c>
      <c r="F32" s="4">
        <f t="shared" si="5"/>
        <v>4.436409914361307E-2</v>
      </c>
      <c r="G32" s="4">
        <f t="shared" si="5"/>
        <v>4.8457198545198962E-2</v>
      </c>
      <c r="H32" s="4">
        <f t="shared" si="5"/>
        <v>4.5454416921891616E-2</v>
      </c>
      <c r="I32" s="4">
        <f t="shared" si="5"/>
        <v>9.2604273919622421E-2</v>
      </c>
    </row>
    <row r="33" spans="2:9">
      <c r="B33" s="22" t="s">
        <v>196</v>
      </c>
      <c r="D33" s="6"/>
      <c r="E33" s="6"/>
      <c r="F33" s="4"/>
      <c r="G33" s="4"/>
      <c r="H33" s="4"/>
      <c r="I33" s="4"/>
    </row>
    <row r="34" spans="2:9">
      <c r="B34" s="22" t="s">
        <v>293</v>
      </c>
    </row>
    <row r="35" spans="2:9">
      <c r="B35" s="22" t="s">
        <v>197</v>
      </c>
    </row>
    <row r="36" spans="2:9">
      <c r="B36" s="22" t="s">
        <v>198</v>
      </c>
    </row>
    <row r="37" spans="2:9">
      <c r="B37" s="22" t="s">
        <v>199</v>
      </c>
    </row>
    <row r="38" spans="2:9">
      <c r="B38" s="22" t="s">
        <v>200</v>
      </c>
    </row>
    <row r="39" spans="2:9">
      <c r="B39" s="22"/>
    </row>
  </sheetData>
  <mergeCells count="3">
    <mergeCell ref="B3:I3"/>
    <mergeCell ref="B4:I4"/>
    <mergeCell ref="B5:I5"/>
  </mergeCells>
  <phoneticPr fontId="8" type="noConversion"/>
  <pageMargins left="0.7" right="0.7" top="0.75" bottom="0.75" header="0.3" footer="0.3"/>
  <pageSetup scale="89" orientation="portrait" r:id="rId1"/>
  <headerFooter>
    <oddHeader>&amp;RExhibit OCS 1.6
Page 1 of 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33"/>
  <sheetViews>
    <sheetView topLeftCell="A19" workbookViewId="0">
      <selection sqref="A1:N32"/>
    </sheetView>
  </sheetViews>
  <sheetFormatPr defaultRowHeight="15"/>
  <cols>
    <col min="2" max="2" width="29.42578125" customWidth="1"/>
    <col min="13" max="13" width="11.85546875" customWidth="1"/>
  </cols>
  <sheetData>
    <row r="1" spans="1:17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7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73" ht="18.75">
      <c r="A3" s="1"/>
      <c r="B3" s="33" t="s">
        <v>213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1"/>
      <c r="P3" s="1"/>
      <c r="Q3" s="1"/>
      <c r="R3" s="1"/>
      <c r="S3" s="1"/>
    </row>
    <row r="4" spans="1:173" ht="18.75">
      <c r="A4" s="1"/>
      <c r="B4" s="33" t="s">
        <v>214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1"/>
      <c r="P4" s="1"/>
      <c r="Q4" s="1"/>
      <c r="R4" s="1"/>
      <c r="S4" s="1"/>
    </row>
    <row r="5" spans="1:173" ht="18.75">
      <c r="A5" s="1"/>
      <c r="B5" s="33" t="s">
        <v>215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1"/>
      <c r="P5" s="1"/>
      <c r="Q5" s="1"/>
      <c r="R5" s="1"/>
      <c r="S5" s="1"/>
    </row>
    <row r="6" spans="1:17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7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7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7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73" ht="39">
      <c r="A10" s="2" t="s">
        <v>0</v>
      </c>
      <c r="B10" s="2" t="s">
        <v>1</v>
      </c>
      <c r="C10" s="2" t="s">
        <v>2</v>
      </c>
      <c r="D10" s="2" t="s">
        <v>201</v>
      </c>
      <c r="E10" s="2" t="s">
        <v>49</v>
      </c>
      <c r="F10" s="2" t="s">
        <v>114</v>
      </c>
      <c r="G10" s="2" t="s">
        <v>121</v>
      </c>
      <c r="H10" s="2" t="s">
        <v>202</v>
      </c>
      <c r="I10" s="2" t="s">
        <v>203</v>
      </c>
      <c r="J10" s="2" t="s">
        <v>204</v>
      </c>
      <c r="K10" s="2" t="s">
        <v>205</v>
      </c>
      <c r="L10" s="2" t="s">
        <v>206</v>
      </c>
      <c r="M10" s="2" t="s">
        <v>207</v>
      </c>
      <c r="N10" s="2" t="s">
        <v>208</v>
      </c>
      <c r="O10" s="2"/>
      <c r="P10" s="2"/>
      <c r="Q10" s="2"/>
      <c r="R10" s="2"/>
      <c r="S10" s="1"/>
      <c r="V10" t="s">
        <v>121</v>
      </c>
      <c r="W10" t="s">
        <v>209</v>
      </c>
      <c r="X10" t="s">
        <v>210</v>
      </c>
      <c r="Y10">
        <v>3</v>
      </c>
      <c r="Z10">
        <f>Y10+1</f>
        <v>4</v>
      </c>
      <c r="AA10">
        <f t="shared" ref="AA10:CL10" si="0">Z10+1</f>
        <v>5</v>
      </c>
      <c r="AB10">
        <f t="shared" si="0"/>
        <v>6</v>
      </c>
      <c r="AC10">
        <f t="shared" si="0"/>
        <v>7</v>
      </c>
      <c r="AD10">
        <f t="shared" si="0"/>
        <v>8</v>
      </c>
      <c r="AE10">
        <f t="shared" si="0"/>
        <v>9</v>
      </c>
      <c r="AF10">
        <f t="shared" si="0"/>
        <v>10</v>
      </c>
      <c r="AG10">
        <f t="shared" si="0"/>
        <v>11</v>
      </c>
      <c r="AH10">
        <f t="shared" si="0"/>
        <v>12</v>
      </c>
      <c r="AI10">
        <f t="shared" si="0"/>
        <v>13</v>
      </c>
      <c r="AJ10">
        <f t="shared" si="0"/>
        <v>14</v>
      </c>
      <c r="AK10">
        <f t="shared" si="0"/>
        <v>15</v>
      </c>
      <c r="AL10">
        <f t="shared" si="0"/>
        <v>16</v>
      </c>
      <c r="AM10">
        <f t="shared" si="0"/>
        <v>17</v>
      </c>
      <c r="AN10">
        <f t="shared" si="0"/>
        <v>18</v>
      </c>
      <c r="AO10">
        <f t="shared" si="0"/>
        <v>19</v>
      </c>
      <c r="AP10">
        <f t="shared" si="0"/>
        <v>20</v>
      </c>
      <c r="AQ10">
        <f t="shared" si="0"/>
        <v>21</v>
      </c>
      <c r="AR10">
        <f t="shared" si="0"/>
        <v>22</v>
      </c>
      <c r="AS10">
        <f t="shared" si="0"/>
        <v>23</v>
      </c>
      <c r="AT10">
        <f t="shared" si="0"/>
        <v>24</v>
      </c>
      <c r="AU10">
        <f t="shared" si="0"/>
        <v>25</v>
      </c>
      <c r="AV10">
        <f t="shared" si="0"/>
        <v>26</v>
      </c>
      <c r="AW10">
        <f t="shared" si="0"/>
        <v>27</v>
      </c>
      <c r="AX10">
        <f t="shared" si="0"/>
        <v>28</v>
      </c>
      <c r="AY10">
        <f t="shared" si="0"/>
        <v>29</v>
      </c>
      <c r="AZ10">
        <f t="shared" si="0"/>
        <v>30</v>
      </c>
      <c r="BA10">
        <f t="shared" si="0"/>
        <v>31</v>
      </c>
      <c r="BB10">
        <f t="shared" si="0"/>
        <v>32</v>
      </c>
      <c r="BC10">
        <f t="shared" si="0"/>
        <v>33</v>
      </c>
      <c r="BD10">
        <f t="shared" si="0"/>
        <v>34</v>
      </c>
      <c r="BE10">
        <f t="shared" si="0"/>
        <v>35</v>
      </c>
      <c r="BF10">
        <f t="shared" si="0"/>
        <v>36</v>
      </c>
      <c r="BG10">
        <f t="shared" si="0"/>
        <v>37</v>
      </c>
      <c r="BH10">
        <f t="shared" si="0"/>
        <v>38</v>
      </c>
      <c r="BI10">
        <f t="shared" si="0"/>
        <v>39</v>
      </c>
      <c r="BJ10">
        <f t="shared" si="0"/>
        <v>40</v>
      </c>
      <c r="BK10">
        <f t="shared" si="0"/>
        <v>41</v>
      </c>
      <c r="BL10">
        <f t="shared" si="0"/>
        <v>42</v>
      </c>
      <c r="BM10">
        <f t="shared" si="0"/>
        <v>43</v>
      </c>
      <c r="BN10">
        <f t="shared" si="0"/>
        <v>44</v>
      </c>
      <c r="BO10">
        <f t="shared" si="0"/>
        <v>45</v>
      </c>
      <c r="BP10">
        <f t="shared" si="0"/>
        <v>46</v>
      </c>
      <c r="BQ10">
        <f t="shared" si="0"/>
        <v>47</v>
      </c>
      <c r="BR10">
        <f t="shared" si="0"/>
        <v>48</v>
      </c>
      <c r="BS10">
        <f t="shared" si="0"/>
        <v>49</v>
      </c>
      <c r="BT10">
        <f t="shared" si="0"/>
        <v>50</v>
      </c>
      <c r="BU10">
        <f t="shared" si="0"/>
        <v>51</v>
      </c>
      <c r="BV10">
        <f t="shared" si="0"/>
        <v>52</v>
      </c>
      <c r="BW10">
        <f t="shared" si="0"/>
        <v>53</v>
      </c>
      <c r="BX10">
        <f t="shared" si="0"/>
        <v>54</v>
      </c>
      <c r="BY10">
        <f t="shared" si="0"/>
        <v>55</v>
      </c>
      <c r="BZ10">
        <f t="shared" si="0"/>
        <v>56</v>
      </c>
      <c r="CA10">
        <f t="shared" si="0"/>
        <v>57</v>
      </c>
      <c r="CB10">
        <f t="shared" si="0"/>
        <v>58</v>
      </c>
      <c r="CC10">
        <f t="shared" si="0"/>
        <v>59</v>
      </c>
      <c r="CD10">
        <f t="shared" si="0"/>
        <v>60</v>
      </c>
      <c r="CE10">
        <f t="shared" si="0"/>
        <v>61</v>
      </c>
      <c r="CF10">
        <f t="shared" si="0"/>
        <v>62</v>
      </c>
      <c r="CG10">
        <f t="shared" si="0"/>
        <v>63</v>
      </c>
      <c r="CH10">
        <f t="shared" si="0"/>
        <v>64</v>
      </c>
      <c r="CI10">
        <f t="shared" si="0"/>
        <v>65</v>
      </c>
      <c r="CJ10">
        <f t="shared" si="0"/>
        <v>66</v>
      </c>
      <c r="CK10">
        <f t="shared" si="0"/>
        <v>67</v>
      </c>
      <c r="CL10">
        <f t="shared" si="0"/>
        <v>68</v>
      </c>
      <c r="CM10">
        <f t="shared" ref="CM10:EX10" si="1">CL10+1</f>
        <v>69</v>
      </c>
      <c r="CN10">
        <f t="shared" si="1"/>
        <v>70</v>
      </c>
      <c r="CO10">
        <f t="shared" si="1"/>
        <v>71</v>
      </c>
      <c r="CP10">
        <f t="shared" si="1"/>
        <v>72</v>
      </c>
      <c r="CQ10">
        <f t="shared" si="1"/>
        <v>73</v>
      </c>
      <c r="CR10">
        <f t="shared" si="1"/>
        <v>74</v>
      </c>
      <c r="CS10">
        <f t="shared" si="1"/>
        <v>75</v>
      </c>
      <c r="CT10">
        <f t="shared" si="1"/>
        <v>76</v>
      </c>
      <c r="CU10">
        <f t="shared" si="1"/>
        <v>77</v>
      </c>
      <c r="CV10">
        <f t="shared" si="1"/>
        <v>78</v>
      </c>
      <c r="CW10">
        <f t="shared" si="1"/>
        <v>79</v>
      </c>
      <c r="CX10">
        <f t="shared" si="1"/>
        <v>80</v>
      </c>
      <c r="CY10">
        <f t="shared" si="1"/>
        <v>81</v>
      </c>
      <c r="CZ10">
        <f t="shared" si="1"/>
        <v>82</v>
      </c>
      <c r="DA10">
        <f t="shared" si="1"/>
        <v>83</v>
      </c>
      <c r="DB10">
        <f t="shared" si="1"/>
        <v>84</v>
      </c>
      <c r="DC10">
        <f t="shared" si="1"/>
        <v>85</v>
      </c>
      <c r="DD10">
        <f t="shared" si="1"/>
        <v>86</v>
      </c>
      <c r="DE10">
        <f t="shared" si="1"/>
        <v>87</v>
      </c>
      <c r="DF10">
        <f t="shared" si="1"/>
        <v>88</v>
      </c>
      <c r="DG10">
        <f t="shared" si="1"/>
        <v>89</v>
      </c>
      <c r="DH10">
        <f t="shared" si="1"/>
        <v>90</v>
      </c>
      <c r="DI10">
        <f t="shared" si="1"/>
        <v>91</v>
      </c>
      <c r="DJ10">
        <f t="shared" si="1"/>
        <v>92</v>
      </c>
      <c r="DK10">
        <f t="shared" si="1"/>
        <v>93</v>
      </c>
      <c r="DL10">
        <f t="shared" si="1"/>
        <v>94</v>
      </c>
      <c r="DM10">
        <f t="shared" si="1"/>
        <v>95</v>
      </c>
      <c r="DN10">
        <f t="shared" si="1"/>
        <v>96</v>
      </c>
      <c r="DO10">
        <f t="shared" si="1"/>
        <v>97</v>
      </c>
      <c r="DP10">
        <f t="shared" si="1"/>
        <v>98</v>
      </c>
      <c r="DQ10">
        <f t="shared" si="1"/>
        <v>99</v>
      </c>
      <c r="DR10">
        <f t="shared" si="1"/>
        <v>100</v>
      </c>
      <c r="DS10">
        <f t="shared" si="1"/>
        <v>101</v>
      </c>
      <c r="DT10">
        <f t="shared" si="1"/>
        <v>102</v>
      </c>
      <c r="DU10">
        <f t="shared" si="1"/>
        <v>103</v>
      </c>
      <c r="DV10">
        <f t="shared" si="1"/>
        <v>104</v>
      </c>
      <c r="DW10">
        <f t="shared" si="1"/>
        <v>105</v>
      </c>
      <c r="DX10">
        <f t="shared" si="1"/>
        <v>106</v>
      </c>
      <c r="DY10">
        <f t="shared" si="1"/>
        <v>107</v>
      </c>
      <c r="DZ10">
        <f t="shared" si="1"/>
        <v>108</v>
      </c>
      <c r="EA10">
        <f t="shared" si="1"/>
        <v>109</v>
      </c>
      <c r="EB10">
        <f t="shared" si="1"/>
        <v>110</v>
      </c>
      <c r="EC10">
        <f t="shared" si="1"/>
        <v>111</v>
      </c>
      <c r="ED10">
        <f t="shared" si="1"/>
        <v>112</v>
      </c>
      <c r="EE10">
        <f t="shared" si="1"/>
        <v>113</v>
      </c>
      <c r="EF10">
        <f t="shared" si="1"/>
        <v>114</v>
      </c>
      <c r="EG10">
        <f t="shared" si="1"/>
        <v>115</v>
      </c>
      <c r="EH10">
        <f t="shared" si="1"/>
        <v>116</v>
      </c>
      <c r="EI10">
        <f t="shared" si="1"/>
        <v>117</v>
      </c>
      <c r="EJ10">
        <f t="shared" si="1"/>
        <v>118</v>
      </c>
      <c r="EK10">
        <f t="shared" si="1"/>
        <v>119</v>
      </c>
      <c r="EL10">
        <f t="shared" si="1"/>
        <v>120</v>
      </c>
      <c r="EM10">
        <f t="shared" si="1"/>
        <v>121</v>
      </c>
      <c r="EN10">
        <f t="shared" si="1"/>
        <v>122</v>
      </c>
      <c r="EO10">
        <f t="shared" si="1"/>
        <v>123</v>
      </c>
      <c r="EP10">
        <f t="shared" si="1"/>
        <v>124</v>
      </c>
      <c r="EQ10">
        <f t="shared" si="1"/>
        <v>125</v>
      </c>
      <c r="ER10">
        <f t="shared" si="1"/>
        <v>126</v>
      </c>
      <c r="ES10">
        <f t="shared" si="1"/>
        <v>127</v>
      </c>
      <c r="ET10">
        <f t="shared" si="1"/>
        <v>128</v>
      </c>
      <c r="EU10">
        <f t="shared" si="1"/>
        <v>129</v>
      </c>
      <c r="EV10">
        <f t="shared" si="1"/>
        <v>130</v>
      </c>
      <c r="EW10">
        <f t="shared" si="1"/>
        <v>131</v>
      </c>
      <c r="EX10">
        <f t="shared" si="1"/>
        <v>132</v>
      </c>
      <c r="EY10">
        <f t="shared" ref="EY10:FP10" si="2">EX10+1</f>
        <v>133</v>
      </c>
      <c r="EZ10">
        <f t="shared" si="2"/>
        <v>134</v>
      </c>
      <c r="FA10">
        <f t="shared" si="2"/>
        <v>135</v>
      </c>
      <c r="FB10">
        <f t="shared" si="2"/>
        <v>136</v>
      </c>
      <c r="FC10">
        <f t="shared" si="2"/>
        <v>137</v>
      </c>
      <c r="FD10">
        <f t="shared" si="2"/>
        <v>138</v>
      </c>
      <c r="FE10">
        <f t="shared" si="2"/>
        <v>139</v>
      </c>
      <c r="FF10">
        <f t="shared" si="2"/>
        <v>140</v>
      </c>
      <c r="FG10">
        <f t="shared" si="2"/>
        <v>141</v>
      </c>
      <c r="FH10">
        <f t="shared" si="2"/>
        <v>142</v>
      </c>
      <c r="FI10">
        <f t="shared" si="2"/>
        <v>143</v>
      </c>
      <c r="FJ10">
        <f t="shared" si="2"/>
        <v>144</v>
      </c>
      <c r="FK10">
        <f t="shared" si="2"/>
        <v>145</v>
      </c>
      <c r="FL10">
        <f t="shared" si="2"/>
        <v>146</v>
      </c>
      <c r="FM10">
        <f t="shared" si="2"/>
        <v>147</v>
      </c>
      <c r="FN10">
        <f t="shared" si="2"/>
        <v>148</v>
      </c>
      <c r="FO10">
        <f t="shared" si="2"/>
        <v>149</v>
      </c>
      <c r="FP10">
        <f t="shared" si="2"/>
        <v>150</v>
      </c>
      <c r="FQ10" t="s">
        <v>211</v>
      </c>
    </row>
    <row r="11" spans="1:173">
      <c r="A11">
        <v>1</v>
      </c>
      <c r="B11" t="s">
        <v>3</v>
      </c>
      <c r="C11" t="s">
        <v>24</v>
      </c>
      <c r="D11" s="6">
        <f ca="1">INPUT!G11</f>
        <v>1.78</v>
      </c>
      <c r="E11" s="6">
        <f ca="1">INPUT!I11</f>
        <v>1.95</v>
      </c>
      <c r="F11" s="6">
        <f>(E11-D11)/3</f>
        <v>5.6666666666666643E-2</v>
      </c>
      <c r="G11" s="6">
        <f ca="1">'DJL-4'!R12</f>
        <v>39.348333333333336</v>
      </c>
      <c r="H11" s="6">
        <f>D11</f>
        <v>1.78</v>
      </c>
      <c r="I11" s="6">
        <f>H11+F11</f>
        <v>1.8366666666666667</v>
      </c>
      <c r="J11" s="6">
        <f>I11+F11</f>
        <v>1.8933333333333333</v>
      </c>
      <c r="K11" s="6">
        <f>J11+F11</f>
        <v>1.95</v>
      </c>
      <c r="L11" s="6">
        <f>K11*(1+M11)</f>
        <v>2.0514000000000001</v>
      </c>
      <c r="M11" s="4">
        <v>5.1999999999999998E-2</v>
      </c>
      <c r="N11" s="4">
        <f>FQ11</f>
        <v>9.4660804207351165E-2</v>
      </c>
      <c r="V11" s="6">
        <f>-1*G11</f>
        <v>-39.348333333333336</v>
      </c>
      <c r="W11" s="6">
        <f>H11</f>
        <v>1.78</v>
      </c>
      <c r="X11" s="6">
        <f>I11</f>
        <v>1.8366666666666667</v>
      </c>
      <c r="Y11" s="6">
        <f>J11</f>
        <v>1.8933333333333333</v>
      </c>
      <c r="Z11" s="6">
        <f>K11</f>
        <v>1.95</v>
      </c>
      <c r="AA11" s="6">
        <f>1.052*Z11</f>
        <v>2.0514000000000001</v>
      </c>
      <c r="AB11" s="6">
        <f t="shared" ref="AB11:CM11" si="3">1.052*AA11</f>
        <v>2.1580728000000002</v>
      </c>
      <c r="AC11" s="6">
        <f t="shared" si="3"/>
        <v>2.2702925856000005</v>
      </c>
      <c r="AD11" s="6">
        <f t="shared" si="3"/>
        <v>2.3883478000512004</v>
      </c>
      <c r="AE11" s="6">
        <f t="shared" si="3"/>
        <v>2.5125418856538628</v>
      </c>
      <c r="AF11" s="6">
        <f t="shared" si="3"/>
        <v>2.6431940637078637</v>
      </c>
      <c r="AG11" s="6">
        <f t="shared" si="3"/>
        <v>2.7806401550206727</v>
      </c>
      <c r="AH11" s="6">
        <f t="shared" si="3"/>
        <v>2.9252334430817477</v>
      </c>
      <c r="AI11" s="6">
        <f t="shared" si="3"/>
        <v>3.0773455821219988</v>
      </c>
      <c r="AJ11" s="6">
        <f t="shared" si="3"/>
        <v>3.2373675523923429</v>
      </c>
      <c r="AK11" s="6">
        <f t="shared" si="3"/>
        <v>3.4057106651167448</v>
      </c>
      <c r="AL11" s="6">
        <f t="shared" si="3"/>
        <v>3.5828076197028156</v>
      </c>
      <c r="AM11" s="6">
        <f t="shared" si="3"/>
        <v>3.7691136159273619</v>
      </c>
      <c r="AN11" s="6">
        <f t="shared" si="3"/>
        <v>3.9651075239555849</v>
      </c>
      <c r="AO11" s="6">
        <f t="shared" si="3"/>
        <v>4.1712931152012755</v>
      </c>
      <c r="AP11" s="6">
        <f t="shared" si="3"/>
        <v>4.3882003571917423</v>
      </c>
      <c r="AQ11" s="6">
        <f t="shared" si="3"/>
        <v>4.6163867757657133</v>
      </c>
      <c r="AR11" s="6">
        <f t="shared" si="3"/>
        <v>4.8564388881055303</v>
      </c>
      <c r="AS11" s="6">
        <f t="shared" si="3"/>
        <v>5.1089737102870183</v>
      </c>
      <c r="AT11" s="6">
        <f t="shared" si="3"/>
        <v>5.3746403432219436</v>
      </c>
      <c r="AU11" s="6">
        <f t="shared" si="3"/>
        <v>5.6541216410694846</v>
      </c>
      <c r="AV11" s="6">
        <f t="shared" si="3"/>
        <v>5.9481359664050979</v>
      </c>
      <c r="AW11" s="6">
        <f t="shared" si="3"/>
        <v>6.2574390366581634</v>
      </c>
      <c r="AX11" s="6">
        <f t="shared" si="3"/>
        <v>6.582825866564388</v>
      </c>
      <c r="AY11" s="6">
        <f t="shared" si="3"/>
        <v>6.925132811625736</v>
      </c>
      <c r="AZ11" s="6">
        <f t="shared" si="3"/>
        <v>7.285239717830275</v>
      </c>
      <c r="BA11" s="6">
        <f t="shared" si="3"/>
        <v>7.6640721831574501</v>
      </c>
      <c r="BB11" s="6">
        <f t="shared" si="3"/>
        <v>8.0626039366816382</v>
      </c>
      <c r="BC11" s="6">
        <f t="shared" si="3"/>
        <v>8.4818593413890842</v>
      </c>
      <c r="BD11" s="6">
        <f t="shared" si="3"/>
        <v>8.9229160271413175</v>
      </c>
      <c r="BE11" s="6">
        <f t="shared" si="3"/>
        <v>9.3869076605526658</v>
      </c>
      <c r="BF11" s="6">
        <f t="shared" si="3"/>
        <v>9.8750268589014052</v>
      </c>
      <c r="BG11" s="6">
        <f t="shared" si="3"/>
        <v>10.388528255564278</v>
      </c>
      <c r="BH11" s="6">
        <f t="shared" si="3"/>
        <v>10.928731724853622</v>
      </c>
      <c r="BI11" s="6">
        <f t="shared" si="3"/>
        <v>11.49702577454601</v>
      </c>
      <c r="BJ11" s="6">
        <f t="shared" si="3"/>
        <v>12.094871114822404</v>
      </c>
      <c r="BK11" s="6">
        <f t="shared" si="3"/>
        <v>12.72380441279317</v>
      </c>
      <c r="BL11" s="6">
        <f t="shared" si="3"/>
        <v>13.385442242258415</v>
      </c>
      <c r="BM11" s="6">
        <f t="shared" si="3"/>
        <v>14.081485238855853</v>
      </c>
      <c r="BN11" s="6">
        <f t="shared" si="3"/>
        <v>14.813722471276359</v>
      </c>
      <c r="BO11" s="6">
        <f t="shared" si="3"/>
        <v>15.584036039782729</v>
      </c>
      <c r="BP11" s="6">
        <f t="shared" si="3"/>
        <v>16.394405913851433</v>
      </c>
      <c r="BQ11" s="6">
        <f t="shared" si="3"/>
        <v>17.246915021371709</v>
      </c>
      <c r="BR11" s="6">
        <f t="shared" si="3"/>
        <v>18.143754602483039</v>
      </c>
      <c r="BS11" s="6">
        <f t="shared" si="3"/>
        <v>19.087229841812157</v>
      </c>
      <c r="BT11" s="6">
        <f t="shared" si="3"/>
        <v>20.07976579358639</v>
      </c>
      <c r="BU11" s="6">
        <f t="shared" si="3"/>
        <v>21.123913614852881</v>
      </c>
      <c r="BV11" s="6">
        <f t="shared" si="3"/>
        <v>22.222357122825233</v>
      </c>
      <c r="BW11" s="6">
        <f t="shared" si="3"/>
        <v>23.377919693212146</v>
      </c>
      <c r="BX11" s="6">
        <f t="shared" si="3"/>
        <v>24.593571517259178</v>
      </c>
      <c r="BY11" s="6">
        <f t="shared" si="3"/>
        <v>25.872437236156657</v>
      </c>
      <c r="BZ11" s="6">
        <f t="shared" si="3"/>
        <v>27.217803972436805</v>
      </c>
      <c r="CA11" s="6">
        <f t="shared" si="3"/>
        <v>28.633129779003522</v>
      </c>
      <c r="CB11" s="6">
        <f t="shared" si="3"/>
        <v>30.122052527511705</v>
      </c>
      <c r="CC11" s="6">
        <f t="shared" si="3"/>
        <v>31.688399258942315</v>
      </c>
      <c r="CD11" s="6">
        <f t="shared" si="3"/>
        <v>33.336196020407314</v>
      </c>
      <c r="CE11" s="6">
        <f t="shared" si="3"/>
        <v>35.069678213468499</v>
      </c>
      <c r="CF11" s="6">
        <f t="shared" si="3"/>
        <v>36.893301480568866</v>
      </c>
      <c r="CG11" s="6">
        <f t="shared" si="3"/>
        <v>38.811753157558449</v>
      </c>
      <c r="CH11" s="6">
        <f t="shared" si="3"/>
        <v>40.82996432175149</v>
      </c>
      <c r="CI11" s="6">
        <f t="shared" si="3"/>
        <v>42.953122466482569</v>
      </c>
      <c r="CJ11" s="6">
        <f t="shared" si="3"/>
        <v>45.186684834739665</v>
      </c>
      <c r="CK11" s="6">
        <f t="shared" si="3"/>
        <v>47.536392446146131</v>
      </c>
      <c r="CL11" s="6">
        <f t="shared" si="3"/>
        <v>50.008284853345735</v>
      </c>
      <c r="CM11" s="6">
        <f t="shared" si="3"/>
        <v>52.608715665719714</v>
      </c>
      <c r="CN11" s="6">
        <f t="shared" ref="CN11:EY11" si="4">1.052*CM11</f>
        <v>55.344368880337143</v>
      </c>
      <c r="CO11" s="6">
        <f t="shared" si="4"/>
        <v>58.22227606211468</v>
      </c>
      <c r="CP11" s="6">
        <f t="shared" si="4"/>
        <v>61.249834417344644</v>
      </c>
      <c r="CQ11" s="6">
        <f t="shared" si="4"/>
        <v>64.434825807046565</v>
      </c>
      <c r="CR11" s="6">
        <f t="shared" si="4"/>
        <v>67.785436749012987</v>
      </c>
      <c r="CS11" s="6">
        <f t="shared" si="4"/>
        <v>71.310279459961663</v>
      </c>
      <c r="CT11" s="6">
        <f t="shared" si="4"/>
        <v>75.018413991879669</v>
      </c>
      <c r="CU11" s="6">
        <f t="shared" si="4"/>
        <v>78.919371519457414</v>
      </c>
      <c r="CV11" s="6">
        <f t="shared" si="4"/>
        <v>83.023178838469207</v>
      </c>
      <c r="CW11" s="6">
        <f t="shared" si="4"/>
        <v>87.340384138069609</v>
      </c>
      <c r="CX11" s="6">
        <f t="shared" si="4"/>
        <v>91.882084113249235</v>
      </c>
      <c r="CY11" s="6">
        <f t="shared" si="4"/>
        <v>96.659952487138199</v>
      </c>
      <c r="CZ11" s="6">
        <f t="shared" si="4"/>
        <v>101.68627001646939</v>
      </c>
      <c r="DA11" s="6">
        <f t="shared" si="4"/>
        <v>106.97395605732581</v>
      </c>
      <c r="DB11" s="6">
        <f t="shared" si="4"/>
        <v>112.53660177230675</v>
      </c>
      <c r="DC11" s="6">
        <f t="shared" si="4"/>
        <v>118.38850506446671</v>
      </c>
      <c r="DD11" s="6">
        <f t="shared" si="4"/>
        <v>124.54470732781898</v>
      </c>
      <c r="DE11" s="6">
        <f t="shared" si="4"/>
        <v>131.02103210886557</v>
      </c>
      <c r="DF11" s="6">
        <f t="shared" si="4"/>
        <v>137.83412577852658</v>
      </c>
      <c r="DG11" s="6">
        <f t="shared" si="4"/>
        <v>145.00150031900998</v>
      </c>
      <c r="DH11" s="6">
        <f t="shared" si="4"/>
        <v>152.5415783355985</v>
      </c>
      <c r="DI11" s="6">
        <f t="shared" si="4"/>
        <v>160.47374040904964</v>
      </c>
      <c r="DJ11" s="6">
        <f t="shared" si="4"/>
        <v>168.81837491032022</v>
      </c>
      <c r="DK11" s="6">
        <f t="shared" si="4"/>
        <v>177.59693040565688</v>
      </c>
      <c r="DL11" s="6">
        <f t="shared" si="4"/>
        <v>186.83197078675104</v>
      </c>
      <c r="DM11" s="6">
        <f t="shared" si="4"/>
        <v>196.54723326766211</v>
      </c>
      <c r="DN11" s="6">
        <f t="shared" si="4"/>
        <v>206.76768939758054</v>
      </c>
      <c r="DO11" s="6">
        <f t="shared" si="4"/>
        <v>217.51960924625473</v>
      </c>
      <c r="DP11" s="6">
        <f t="shared" si="4"/>
        <v>228.83062892705999</v>
      </c>
      <c r="DQ11" s="6">
        <f t="shared" si="4"/>
        <v>240.72982163126713</v>
      </c>
      <c r="DR11" s="6">
        <f t="shared" si="4"/>
        <v>253.24777235609304</v>
      </c>
      <c r="DS11" s="6">
        <f t="shared" si="4"/>
        <v>266.4166565186099</v>
      </c>
      <c r="DT11" s="6">
        <f t="shared" si="4"/>
        <v>280.27032265757765</v>
      </c>
      <c r="DU11" s="6">
        <f t="shared" si="4"/>
        <v>294.84437943577171</v>
      </c>
      <c r="DV11" s="6">
        <f t="shared" si="4"/>
        <v>310.17628716643185</v>
      </c>
      <c r="DW11" s="6">
        <f t="shared" si="4"/>
        <v>326.30545409908632</v>
      </c>
      <c r="DX11" s="6">
        <f t="shared" si="4"/>
        <v>343.2733377122388</v>
      </c>
      <c r="DY11" s="6">
        <f t="shared" si="4"/>
        <v>361.12355127327521</v>
      </c>
      <c r="DZ11" s="6">
        <f t="shared" si="4"/>
        <v>379.90197593948557</v>
      </c>
      <c r="EA11" s="6">
        <f t="shared" si="4"/>
        <v>399.65687868833885</v>
      </c>
      <c r="EB11" s="6">
        <f t="shared" si="4"/>
        <v>420.43903638013251</v>
      </c>
      <c r="EC11" s="6">
        <f t="shared" si="4"/>
        <v>442.30186627189943</v>
      </c>
      <c r="ED11" s="6">
        <f t="shared" si="4"/>
        <v>465.30156331803823</v>
      </c>
      <c r="EE11" s="6">
        <f t="shared" si="4"/>
        <v>489.49724461057622</v>
      </c>
      <c r="EF11" s="6">
        <f t="shared" si="4"/>
        <v>514.9511013303262</v>
      </c>
      <c r="EG11" s="6">
        <f t="shared" si="4"/>
        <v>541.72855859950323</v>
      </c>
      <c r="EH11" s="6">
        <f t="shared" si="4"/>
        <v>569.89844364667738</v>
      </c>
      <c r="EI11" s="6">
        <f t="shared" si="4"/>
        <v>599.53316271630467</v>
      </c>
      <c r="EJ11" s="6">
        <f t="shared" si="4"/>
        <v>630.70888717755258</v>
      </c>
      <c r="EK11" s="6">
        <f t="shared" si="4"/>
        <v>663.50574931078529</v>
      </c>
      <c r="EL11" s="6">
        <f t="shared" si="4"/>
        <v>698.00804827494619</v>
      </c>
      <c r="EM11" s="6">
        <f t="shared" si="4"/>
        <v>734.30446678524345</v>
      </c>
      <c r="EN11" s="6">
        <f t="shared" si="4"/>
        <v>772.48829905807611</v>
      </c>
      <c r="EO11" s="6">
        <f t="shared" si="4"/>
        <v>812.65769060909611</v>
      </c>
      <c r="EP11" s="6">
        <f t="shared" si="4"/>
        <v>854.91589052076915</v>
      </c>
      <c r="EQ11" s="6">
        <f t="shared" si="4"/>
        <v>899.37151682784918</v>
      </c>
      <c r="ER11" s="6">
        <f t="shared" si="4"/>
        <v>946.13883570289738</v>
      </c>
      <c r="ES11" s="6">
        <f t="shared" si="4"/>
        <v>995.33805515944812</v>
      </c>
      <c r="ET11" s="6">
        <f t="shared" si="4"/>
        <v>1047.0956340277394</v>
      </c>
      <c r="EU11" s="6">
        <f t="shared" si="4"/>
        <v>1101.544606997182</v>
      </c>
      <c r="EV11" s="6">
        <f t="shared" si="4"/>
        <v>1158.8249265610355</v>
      </c>
      <c r="EW11" s="6">
        <f t="shared" si="4"/>
        <v>1219.0838227422093</v>
      </c>
      <c r="EX11" s="6">
        <f t="shared" si="4"/>
        <v>1282.4761815248044</v>
      </c>
      <c r="EY11" s="6">
        <f t="shared" si="4"/>
        <v>1349.1649429640943</v>
      </c>
      <c r="EZ11" s="6">
        <f t="shared" ref="EZ11:FP11" si="5">1.052*EY11</f>
        <v>1419.3215199982271</v>
      </c>
      <c r="FA11" s="6">
        <f t="shared" si="5"/>
        <v>1493.1262390381351</v>
      </c>
      <c r="FB11" s="6">
        <f t="shared" si="5"/>
        <v>1570.7688034681182</v>
      </c>
      <c r="FC11" s="6">
        <f t="shared" si="5"/>
        <v>1652.4487812484604</v>
      </c>
      <c r="FD11" s="6">
        <f t="shared" si="5"/>
        <v>1738.3761178733803</v>
      </c>
      <c r="FE11" s="6">
        <f t="shared" si="5"/>
        <v>1828.7716760027961</v>
      </c>
      <c r="FF11" s="6">
        <f t="shared" si="5"/>
        <v>1923.8678031549416</v>
      </c>
      <c r="FG11" s="6">
        <f t="shared" si="5"/>
        <v>2023.9089289189988</v>
      </c>
      <c r="FH11" s="6">
        <f t="shared" si="5"/>
        <v>2129.152193222787</v>
      </c>
      <c r="FI11" s="6">
        <f t="shared" si="5"/>
        <v>2239.8681072703721</v>
      </c>
      <c r="FJ11" s="6">
        <f t="shared" si="5"/>
        <v>2356.3412488484314</v>
      </c>
      <c r="FK11" s="6">
        <f t="shared" si="5"/>
        <v>2478.8709937885501</v>
      </c>
      <c r="FL11" s="6">
        <f t="shared" si="5"/>
        <v>2607.7722854655549</v>
      </c>
      <c r="FM11" s="6">
        <f t="shared" si="5"/>
        <v>2743.3764443097639</v>
      </c>
      <c r="FN11" s="6">
        <f t="shared" si="5"/>
        <v>2886.0320194138717</v>
      </c>
      <c r="FO11" s="6">
        <f t="shared" si="5"/>
        <v>3036.1056844233931</v>
      </c>
      <c r="FP11" s="6">
        <f t="shared" si="5"/>
        <v>3193.9831800134098</v>
      </c>
      <c r="FQ11" s="24">
        <f>IRR(V11:FP11,0.1)</f>
        <v>9.4660804207351165E-2</v>
      </c>
    </row>
    <row r="12" spans="1:173">
      <c r="A12">
        <f>A11+1</f>
        <v>2</v>
      </c>
      <c r="B12" t="s">
        <v>4</v>
      </c>
      <c r="C12" t="s">
        <v>25</v>
      </c>
      <c r="D12" s="6">
        <f ca="1">INPUT!G12</f>
        <v>1.7</v>
      </c>
      <c r="E12" s="6">
        <f ca="1">INPUT!I12</f>
        <v>2</v>
      </c>
      <c r="F12" s="6">
        <f t="shared" ref="F12:F30" si="6">(E12-D12)/3</f>
        <v>0.10000000000000002</v>
      </c>
      <c r="G12" s="6">
        <f ca="1">'DJL-4'!R13</f>
        <v>39.128333333333337</v>
      </c>
      <c r="H12" s="6">
        <f t="shared" ref="H12:H30" si="7">D12</f>
        <v>1.7</v>
      </c>
      <c r="I12" s="6">
        <f t="shared" ref="I12:I30" si="8">H12+F12</f>
        <v>1.8</v>
      </c>
      <c r="J12" s="6">
        <f t="shared" ref="J12:J30" si="9">I12+F12</f>
        <v>1.9000000000000001</v>
      </c>
      <c r="K12" s="6">
        <f t="shared" ref="K12:K30" si="10">J12+F12</f>
        <v>2</v>
      </c>
      <c r="L12" s="6">
        <f t="shared" ref="L12:L30" si="11">K12*(1+M12)</f>
        <v>2.1040000000000001</v>
      </c>
      <c r="M12" s="4">
        <f>M11</f>
        <v>5.1999999999999998E-2</v>
      </c>
      <c r="N12" s="4">
        <f t="shared" ref="N12:N30" si="12">FQ12</f>
        <v>9.5779948315557403E-2</v>
      </c>
      <c r="V12" s="6">
        <f t="shared" ref="V12:V30" si="13">-1*G12</f>
        <v>-39.128333333333337</v>
      </c>
      <c r="W12" s="6">
        <f t="shared" ref="W12:W30" si="14">H12</f>
        <v>1.7</v>
      </c>
      <c r="X12" s="6">
        <f t="shared" ref="X12:X30" si="15">I12</f>
        <v>1.8</v>
      </c>
      <c r="Y12" s="6">
        <f t="shared" ref="Y12:Y30" si="16">J12</f>
        <v>1.9000000000000001</v>
      </c>
      <c r="Z12" s="6">
        <f t="shared" ref="Z12:Z30" si="17">K12</f>
        <v>2</v>
      </c>
      <c r="AA12" s="6">
        <f t="shared" ref="AA12:CL12" si="18">1.052*Z12</f>
        <v>2.1040000000000001</v>
      </c>
      <c r="AB12" s="6">
        <f t="shared" si="18"/>
        <v>2.2134080000000003</v>
      </c>
      <c r="AC12" s="6">
        <f t="shared" si="18"/>
        <v>2.3285052160000004</v>
      </c>
      <c r="AD12" s="6">
        <f t="shared" si="18"/>
        <v>2.4495874872320007</v>
      </c>
      <c r="AE12" s="6">
        <f t="shared" si="18"/>
        <v>2.5769660365680647</v>
      </c>
      <c r="AF12" s="6">
        <f t="shared" si="18"/>
        <v>2.7109682704696043</v>
      </c>
      <c r="AG12" s="6">
        <f t="shared" si="18"/>
        <v>2.8519386205340238</v>
      </c>
      <c r="AH12" s="6">
        <f t="shared" si="18"/>
        <v>3.0002394288017933</v>
      </c>
      <c r="AI12" s="6">
        <f t="shared" si="18"/>
        <v>3.1562518790994867</v>
      </c>
      <c r="AJ12" s="6">
        <f t="shared" si="18"/>
        <v>3.3203769768126601</v>
      </c>
      <c r="AK12" s="6">
        <f t="shared" si="18"/>
        <v>3.4930365796069185</v>
      </c>
      <c r="AL12" s="6">
        <f t="shared" si="18"/>
        <v>3.6746744817464783</v>
      </c>
      <c r="AM12" s="6">
        <f t="shared" si="18"/>
        <v>3.8657575547972951</v>
      </c>
      <c r="AN12" s="6">
        <f t="shared" si="18"/>
        <v>4.0667769476467548</v>
      </c>
      <c r="AO12" s="6">
        <f t="shared" si="18"/>
        <v>4.278249348924386</v>
      </c>
      <c r="AP12" s="6">
        <f t="shared" si="18"/>
        <v>4.500718315068454</v>
      </c>
      <c r="AQ12" s="6">
        <f t="shared" si="18"/>
        <v>4.7347556674520135</v>
      </c>
      <c r="AR12" s="6">
        <f t="shared" si="18"/>
        <v>4.9809629621595182</v>
      </c>
      <c r="AS12" s="6">
        <f t="shared" si="18"/>
        <v>5.2399730361918131</v>
      </c>
      <c r="AT12" s="6">
        <f t="shared" si="18"/>
        <v>5.5124516340737877</v>
      </c>
      <c r="AU12" s="6">
        <f t="shared" si="18"/>
        <v>5.7990991190456249</v>
      </c>
      <c r="AV12" s="6">
        <f t="shared" si="18"/>
        <v>6.1006522732359976</v>
      </c>
      <c r="AW12" s="6">
        <f t="shared" si="18"/>
        <v>6.4178861914442695</v>
      </c>
      <c r="AX12" s="6">
        <f t="shared" si="18"/>
        <v>6.7516162733993719</v>
      </c>
      <c r="AY12" s="6">
        <f t="shared" si="18"/>
        <v>7.1027003196161393</v>
      </c>
      <c r="AZ12" s="6">
        <f t="shared" si="18"/>
        <v>7.4720407362361785</v>
      </c>
      <c r="BA12" s="6">
        <f t="shared" si="18"/>
        <v>7.8605868545204602</v>
      </c>
      <c r="BB12" s="6">
        <f t="shared" si="18"/>
        <v>8.2693373709555242</v>
      </c>
      <c r="BC12" s="6">
        <f t="shared" si="18"/>
        <v>8.6993429142452126</v>
      </c>
      <c r="BD12" s="6">
        <f t="shared" si="18"/>
        <v>9.1517087457859638</v>
      </c>
      <c r="BE12" s="6">
        <f t="shared" si="18"/>
        <v>9.6275976005668351</v>
      </c>
      <c r="BF12" s="6">
        <f t="shared" si="18"/>
        <v>10.12823267579631</v>
      </c>
      <c r="BG12" s="6">
        <f t="shared" si="18"/>
        <v>10.654900774937719</v>
      </c>
      <c r="BH12" s="6">
        <f t="shared" si="18"/>
        <v>11.208955615234482</v>
      </c>
      <c r="BI12" s="6">
        <f t="shared" si="18"/>
        <v>11.791821307226675</v>
      </c>
      <c r="BJ12" s="6">
        <f t="shared" si="18"/>
        <v>12.404996015202462</v>
      </c>
      <c r="BK12" s="6">
        <f t="shared" si="18"/>
        <v>13.05005580799299</v>
      </c>
      <c r="BL12" s="6">
        <f t="shared" si="18"/>
        <v>13.728658710008625</v>
      </c>
      <c r="BM12" s="6">
        <f t="shared" si="18"/>
        <v>14.442548962929074</v>
      </c>
      <c r="BN12" s="6">
        <f t="shared" si="18"/>
        <v>15.193561509001386</v>
      </c>
      <c r="BO12" s="6">
        <f t="shared" si="18"/>
        <v>15.983626707469458</v>
      </c>
      <c r="BP12" s="6">
        <f t="shared" si="18"/>
        <v>16.814775296257871</v>
      </c>
      <c r="BQ12" s="6">
        <f t="shared" si="18"/>
        <v>17.68914361166328</v>
      </c>
      <c r="BR12" s="6">
        <f t="shared" si="18"/>
        <v>18.608979079469773</v>
      </c>
      <c r="BS12" s="6">
        <f t="shared" si="18"/>
        <v>19.576645991602202</v>
      </c>
      <c r="BT12" s="6">
        <f t="shared" si="18"/>
        <v>20.594631583165519</v>
      </c>
      <c r="BU12" s="6">
        <f t="shared" si="18"/>
        <v>21.665552425490127</v>
      </c>
      <c r="BV12" s="6">
        <f t="shared" si="18"/>
        <v>22.792161151615613</v>
      </c>
      <c r="BW12" s="6">
        <f t="shared" si="18"/>
        <v>23.977353531499624</v>
      </c>
      <c r="BX12" s="6">
        <f t="shared" si="18"/>
        <v>25.224175915137604</v>
      </c>
      <c r="BY12" s="6">
        <f t="shared" si="18"/>
        <v>26.535833062724759</v>
      </c>
      <c r="BZ12" s="6">
        <f t="shared" si="18"/>
        <v>27.915696381986447</v>
      </c>
      <c r="CA12" s="6">
        <f t="shared" si="18"/>
        <v>29.367312593849743</v>
      </c>
      <c r="CB12" s="6">
        <f t="shared" si="18"/>
        <v>30.894412848729932</v>
      </c>
      <c r="CC12" s="6">
        <f t="shared" si="18"/>
        <v>32.500922316863893</v>
      </c>
      <c r="CD12" s="6">
        <f t="shared" si="18"/>
        <v>34.190970277340817</v>
      </c>
      <c r="CE12" s="6">
        <f t="shared" si="18"/>
        <v>35.968900731762538</v>
      </c>
      <c r="CF12" s="6">
        <f t="shared" si="18"/>
        <v>37.839283569814192</v>
      </c>
      <c r="CG12" s="6">
        <f t="shared" si="18"/>
        <v>39.806926315444535</v>
      </c>
      <c r="CH12" s="6">
        <f t="shared" si="18"/>
        <v>41.876886483847656</v>
      </c>
      <c r="CI12" s="6">
        <f t="shared" si="18"/>
        <v>44.054484581007735</v>
      </c>
      <c r="CJ12" s="6">
        <f t="shared" si="18"/>
        <v>46.345317779220139</v>
      </c>
      <c r="CK12" s="6">
        <f t="shared" si="18"/>
        <v>48.75527430373959</v>
      </c>
      <c r="CL12" s="6">
        <f t="shared" si="18"/>
        <v>51.290548567534053</v>
      </c>
      <c r="CM12" s="6">
        <f t="shared" ref="CM12:EX12" si="19">1.052*CL12</f>
        <v>53.957657093045825</v>
      </c>
      <c r="CN12" s="6">
        <f t="shared" si="19"/>
        <v>56.763455261884211</v>
      </c>
      <c r="CO12" s="6">
        <f t="shared" si="19"/>
        <v>59.715154935502191</v>
      </c>
      <c r="CP12" s="6">
        <f t="shared" si="19"/>
        <v>62.820342992148305</v>
      </c>
      <c r="CQ12" s="6">
        <f t="shared" si="19"/>
        <v>66.087000827740013</v>
      </c>
      <c r="CR12" s="6">
        <f t="shared" si="19"/>
        <v>69.523524870782495</v>
      </c>
      <c r="CS12" s="6">
        <f t="shared" si="19"/>
        <v>73.138748164063188</v>
      </c>
      <c r="CT12" s="6">
        <f t="shared" si="19"/>
        <v>76.941963068594475</v>
      </c>
      <c r="CU12" s="6">
        <f t="shared" si="19"/>
        <v>80.942945148161385</v>
      </c>
      <c r="CV12" s="6">
        <f t="shared" si="19"/>
        <v>85.151978295865774</v>
      </c>
      <c r="CW12" s="6">
        <f t="shared" si="19"/>
        <v>89.579881167250804</v>
      </c>
      <c r="CX12" s="6">
        <f t="shared" si="19"/>
        <v>94.238034987947856</v>
      </c>
      <c r="CY12" s="6">
        <f t="shared" si="19"/>
        <v>99.138412807321146</v>
      </c>
      <c r="CZ12" s="6">
        <f t="shared" si="19"/>
        <v>104.29361027330185</v>
      </c>
      <c r="DA12" s="6">
        <f t="shared" si="19"/>
        <v>109.71687800751356</v>
      </c>
      <c r="DB12" s="6">
        <f t="shared" si="19"/>
        <v>115.42215566390426</v>
      </c>
      <c r="DC12" s="6">
        <f t="shared" si="19"/>
        <v>121.4241077584273</v>
      </c>
      <c r="DD12" s="6">
        <f t="shared" si="19"/>
        <v>127.73816136186552</v>
      </c>
      <c r="DE12" s="6">
        <f t="shared" si="19"/>
        <v>134.38054575268254</v>
      </c>
      <c r="DF12" s="6">
        <f t="shared" si="19"/>
        <v>141.36833413182202</v>
      </c>
      <c r="DG12" s="6">
        <f t="shared" si="19"/>
        <v>148.71948750667678</v>
      </c>
      <c r="DH12" s="6">
        <f t="shared" si="19"/>
        <v>156.45290085702399</v>
      </c>
      <c r="DI12" s="6">
        <f t="shared" si="19"/>
        <v>164.58845170158924</v>
      </c>
      <c r="DJ12" s="6">
        <f t="shared" si="19"/>
        <v>173.14705119007189</v>
      </c>
      <c r="DK12" s="6">
        <f t="shared" si="19"/>
        <v>182.15069785195564</v>
      </c>
      <c r="DL12" s="6">
        <f t="shared" si="19"/>
        <v>191.62253414025733</v>
      </c>
      <c r="DM12" s="6">
        <f t="shared" si="19"/>
        <v>201.58690591555072</v>
      </c>
      <c r="DN12" s="6">
        <f t="shared" si="19"/>
        <v>212.06942502315937</v>
      </c>
      <c r="DO12" s="6">
        <f t="shared" si="19"/>
        <v>223.09703512436366</v>
      </c>
      <c r="DP12" s="6">
        <f t="shared" si="19"/>
        <v>234.69808095083059</v>
      </c>
      <c r="DQ12" s="6">
        <f t="shared" si="19"/>
        <v>246.90238116027379</v>
      </c>
      <c r="DR12" s="6">
        <f t="shared" si="19"/>
        <v>259.74130498060805</v>
      </c>
      <c r="DS12" s="6">
        <f t="shared" si="19"/>
        <v>273.24785283959966</v>
      </c>
      <c r="DT12" s="6">
        <f t="shared" si="19"/>
        <v>287.45674118725884</v>
      </c>
      <c r="DU12" s="6">
        <f t="shared" si="19"/>
        <v>302.40449172899633</v>
      </c>
      <c r="DV12" s="6">
        <f t="shared" si="19"/>
        <v>318.12952529890418</v>
      </c>
      <c r="DW12" s="6">
        <f t="shared" si="19"/>
        <v>334.67226061444723</v>
      </c>
      <c r="DX12" s="6">
        <f t="shared" si="19"/>
        <v>352.07521816639849</v>
      </c>
      <c r="DY12" s="6">
        <f t="shared" si="19"/>
        <v>370.38312951105121</v>
      </c>
      <c r="DZ12" s="6">
        <f t="shared" si="19"/>
        <v>389.64305224562588</v>
      </c>
      <c r="EA12" s="6">
        <f t="shared" si="19"/>
        <v>409.90449096239843</v>
      </c>
      <c r="EB12" s="6">
        <f t="shared" si="19"/>
        <v>431.21952449244316</v>
      </c>
      <c r="EC12" s="6">
        <f t="shared" si="19"/>
        <v>453.64293976605023</v>
      </c>
      <c r="ED12" s="6">
        <f t="shared" si="19"/>
        <v>477.23237263388489</v>
      </c>
      <c r="EE12" s="6">
        <f t="shared" si="19"/>
        <v>502.04845601084691</v>
      </c>
      <c r="EF12" s="6">
        <f t="shared" si="19"/>
        <v>528.15497572341098</v>
      </c>
      <c r="EG12" s="6">
        <f t="shared" si="19"/>
        <v>555.61903446102838</v>
      </c>
      <c r="EH12" s="6">
        <f t="shared" si="19"/>
        <v>584.51122425300184</v>
      </c>
      <c r="EI12" s="6">
        <f t="shared" si="19"/>
        <v>614.905807914158</v>
      </c>
      <c r="EJ12" s="6">
        <f t="shared" si="19"/>
        <v>646.88090992569425</v>
      </c>
      <c r="EK12" s="6">
        <f t="shared" si="19"/>
        <v>680.51871724183036</v>
      </c>
      <c r="EL12" s="6">
        <f t="shared" si="19"/>
        <v>715.90569053840557</v>
      </c>
      <c r="EM12" s="6">
        <f t="shared" si="19"/>
        <v>753.13278644640263</v>
      </c>
      <c r="EN12" s="6">
        <f t="shared" si="19"/>
        <v>792.29569134161557</v>
      </c>
      <c r="EO12" s="6">
        <f t="shared" si="19"/>
        <v>833.49506729137966</v>
      </c>
      <c r="EP12" s="6">
        <f t="shared" si="19"/>
        <v>876.83681079053144</v>
      </c>
      <c r="EQ12" s="6">
        <f t="shared" si="19"/>
        <v>922.43232495163909</v>
      </c>
      <c r="ER12" s="6">
        <f t="shared" si="19"/>
        <v>970.39880584912441</v>
      </c>
      <c r="ES12" s="6">
        <f t="shared" si="19"/>
        <v>1020.8595437532789</v>
      </c>
      <c r="ET12" s="6">
        <f t="shared" si="19"/>
        <v>1073.9442400284495</v>
      </c>
      <c r="EU12" s="6">
        <f t="shared" si="19"/>
        <v>1129.7893405099289</v>
      </c>
      <c r="EV12" s="6">
        <f t="shared" si="19"/>
        <v>1188.5383862164454</v>
      </c>
      <c r="EW12" s="6">
        <f t="shared" si="19"/>
        <v>1250.3423822997006</v>
      </c>
      <c r="EX12" s="6">
        <f t="shared" si="19"/>
        <v>1315.3601861792852</v>
      </c>
      <c r="EY12" s="6">
        <f t="shared" ref="EY12:FP12" si="20">1.052*EX12</f>
        <v>1383.7589158606081</v>
      </c>
      <c r="EZ12" s="6">
        <f t="shared" si="20"/>
        <v>1455.7143794853598</v>
      </c>
      <c r="FA12" s="6">
        <f t="shared" si="20"/>
        <v>1531.4115272185986</v>
      </c>
      <c r="FB12" s="6">
        <f t="shared" si="20"/>
        <v>1611.0449266339658</v>
      </c>
      <c r="FC12" s="6">
        <f t="shared" si="20"/>
        <v>1694.8192628189322</v>
      </c>
      <c r="FD12" s="6">
        <f t="shared" si="20"/>
        <v>1782.9498644855169</v>
      </c>
      <c r="FE12" s="6">
        <f t="shared" si="20"/>
        <v>1875.6632574387638</v>
      </c>
      <c r="FF12" s="6">
        <f t="shared" si="20"/>
        <v>1973.1977468255795</v>
      </c>
      <c r="FG12" s="6">
        <f t="shared" si="20"/>
        <v>2075.80402966051</v>
      </c>
      <c r="FH12" s="6">
        <f t="shared" si="20"/>
        <v>2183.7458392028566</v>
      </c>
      <c r="FI12" s="6">
        <f t="shared" si="20"/>
        <v>2297.3006228414051</v>
      </c>
      <c r="FJ12" s="6">
        <f t="shared" si="20"/>
        <v>2416.7602552291582</v>
      </c>
      <c r="FK12" s="6">
        <f t="shared" si="20"/>
        <v>2542.4317885010746</v>
      </c>
      <c r="FL12" s="6">
        <f t="shared" si="20"/>
        <v>2674.6382415031308</v>
      </c>
      <c r="FM12" s="6">
        <f t="shared" si="20"/>
        <v>2813.7194300612937</v>
      </c>
      <c r="FN12" s="6">
        <f t="shared" si="20"/>
        <v>2960.032840424481</v>
      </c>
      <c r="FO12" s="6">
        <f t="shared" si="20"/>
        <v>3113.9545481265541</v>
      </c>
      <c r="FP12" s="6">
        <f t="shared" si="20"/>
        <v>3275.8801846291349</v>
      </c>
      <c r="FQ12" s="24">
        <f t="shared" ref="FQ12:FQ30" si="21">IRR(V12:FP12,0.1)</f>
        <v>9.5779948315557403E-2</v>
      </c>
    </row>
    <row r="13" spans="1:173">
      <c r="A13">
        <f t="shared" ref="A13:A32" si="22">A12+1</f>
        <v>3</v>
      </c>
      <c r="B13" t="s">
        <v>5</v>
      </c>
      <c r="C13" t="s">
        <v>27</v>
      </c>
      <c r="D13" s="6">
        <f ca="1">INPUT!G13</f>
        <v>1.46</v>
      </c>
      <c r="E13" s="6">
        <f ca="1">INPUT!I13</f>
        <v>1.55</v>
      </c>
      <c r="F13" s="6">
        <f t="shared" si="6"/>
        <v>3.0000000000000027E-2</v>
      </c>
      <c r="G13" s="6">
        <f ca="1">'DJL-4'!R14</f>
        <v>33.569999999999993</v>
      </c>
      <c r="H13" s="6">
        <f t="shared" si="7"/>
        <v>1.46</v>
      </c>
      <c r="I13" s="6">
        <f t="shared" si="8"/>
        <v>1.49</v>
      </c>
      <c r="J13" s="6">
        <f t="shared" si="9"/>
        <v>1.52</v>
      </c>
      <c r="K13" s="6">
        <f t="shared" si="10"/>
        <v>1.55</v>
      </c>
      <c r="L13" s="6">
        <f t="shared" si="11"/>
        <v>1.6306</v>
      </c>
      <c r="M13" s="4">
        <f t="shared" ref="M13:M30" si="23">M12</f>
        <v>5.1999999999999998E-2</v>
      </c>
      <c r="N13" s="4">
        <f t="shared" si="12"/>
        <v>9.1777670538060976E-2</v>
      </c>
      <c r="V13" s="6">
        <f t="shared" si="13"/>
        <v>-33.569999999999993</v>
      </c>
      <c r="W13" s="6">
        <f t="shared" si="14"/>
        <v>1.46</v>
      </c>
      <c r="X13" s="6">
        <f t="shared" si="15"/>
        <v>1.49</v>
      </c>
      <c r="Y13" s="6">
        <f t="shared" si="16"/>
        <v>1.52</v>
      </c>
      <c r="Z13" s="6">
        <f t="shared" si="17"/>
        <v>1.55</v>
      </c>
      <c r="AA13" s="6">
        <f t="shared" ref="AA13:CL13" si="24">1.052*Z13</f>
        <v>1.6306</v>
      </c>
      <c r="AB13" s="6">
        <f t="shared" si="24"/>
        <v>1.7153912000000002</v>
      </c>
      <c r="AC13" s="6">
        <f t="shared" si="24"/>
        <v>1.8045915424000003</v>
      </c>
      <c r="AD13" s="6">
        <f t="shared" si="24"/>
        <v>1.8984303026048004</v>
      </c>
      <c r="AE13" s="6">
        <f t="shared" si="24"/>
        <v>1.9971486783402501</v>
      </c>
      <c r="AF13" s="6">
        <f t="shared" si="24"/>
        <v>2.1010004096139432</v>
      </c>
      <c r="AG13" s="6">
        <f t="shared" si="24"/>
        <v>2.2102524309138682</v>
      </c>
      <c r="AH13" s="6">
        <f t="shared" si="24"/>
        <v>2.3251855573213893</v>
      </c>
      <c r="AI13" s="6">
        <f t="shared" si="24"/>
        <v>2.4460952063021018</v>
      </c>
      <c r="AJ13" s="6">
        <f t="shared" si="24"/>
        <v>2.5732921570298113</v>
      </c>
      <c r="AK13" s="6">
        <f t="shared" si="24"/>
        <v>2.7071033491953616</v>
      </c>
      <c r="AL13" s="6">
        <f t="shared" si="24"/>
        <v>2.8478727233535204</v>
      </c>
      <c r="AM13" s="6">
        <f t="shared" si="24"/>
        <v>2.9959621049679037</v>
      </c>
      <c r="AN13" s="6">
        <f t="shared" si="24"/>
        <v>3.1517521344262347</v>
      </c>
      <c r="AO13" s="6">
        <f t="shared" si="24"/>
        <v>3.3156432454163989</v>
      </c>
      <c r="AP13" s="6">
        <f t="shared" si="24"/>
        <v>3.4880566941780518</v>
      </c>
      <c r="AQ13" s="6">
        <f t="shared" si="24"/>
        <v>3.6694356422753107</v>
      </c>
      <c r="AR13" s="6">
        <f t="shared" si="24"/>
        <v>3.860246295673627</v>
      </c>
      <c r="AS13" s="6">
        <f t="shared" si="24"/>
        <v>4.0609791030486555</v>
      </c>
      <c r="AT13" s="6">
        <f t="shared" si="24"/>
        <v>4.2721500164071857</v>
      </c>
      <c r="AU13" s="6">
        <f t="shared" si="24"/>
        <v>4.4943018172603599</v>
      </c>
      <c r="AV13" s="6">
        <f t="shared" si="24"/>
        <v>4.7280055117578987</v>
      </c>
      <c r="AW13" s="6">
        <f t="shared" si="24"/>
        <v>4.9738617983693096</v>
      </c>
      <c r="AX13" s="6">
        <f t="shared" si="24"/>
        <v>5.2325026118845139</v>
      </c>
      <c r="AY13" s="6">
        <f t="shared" si="24"/>
        <v>5.5045927477025085</v>
      </c>
      <c r="AZ13" s="6">
        <f t="shared" si="24"/>
        <v>5.7908315705830393</v>
      </c>
      <c r="BA13" s="6">
        <f t="shared" si="24"/>
        <v>6.0919548122533573</v>
      </c>
      <c r="BB13" s="6">
        <f t="shared" si="24"/>
        <v>6.4087364624905323</v>
      </c>
      <c r="BC13" s="6">
        <f t="shared" si="24"/>
        <v>6.74199075854004</v>
      </c>
      <c r="BD13" s="6">
        <f t="shared" si="24"/>
        <v>7.0925742779841228</v>
      </c>
      <c r="BE13" s="6">
        <f t="shared" si="24"/>
        <v>7.4613881404392979</v>
      </c>
      <c r="BF13" s="6">
        <f t="shared" si="24"/>
        <v>7.8493803237421416</v>
      </c>
      <c r="BG13" s="6">
        <f t="shared" si="24"/>
        <v>8.2575481005767326</v>
      </c>
      <c r="BH13" s="6">
        <f t="shared" si="24"/>
        <v>8.6869406018067234</v>
      </c>
      <c r="BI13" s="6">
        <f t="shared" si="24"/>
        <v>9.1386615131006739</v>
      </c>
      <c r="BJ13" s="6">
        <f t="shared" si="24"/>
        <v>9.61387191178191</v>
      </c>
      <c r="BK13" s="6">
        <f t="shared" si="24"/>
        <v>10.11379325119457</v>
      </c>
      <c r="BL13" s="6">
        <f t="shared" si="24"/>
        <v>10.639710500256689</v>
      </c>
      <c r="BM13" s="6">
        <f t="shared" si="24"/>
        <v>11.192975446270037</v>
      </c>
      <c r="BN13" s="6">
        <f t="shared" si="24"/>
        <v>11.775010169476079</v>
      </c>
      <c r="BO13" s="6">
        <f t="shared" si="24"/>
        <v>12.387310698288836</v>
      </c>
      <c r="BP13" s="6">
        <f t="shared" si="24"/>
        <v>13.031450854599855</v>
      </c>
      <c r="BQ13" s="6">
        <f t="shared" si="24"/>
        <v>13.709086299039049</v>
      </c>
      <c r="BR13" s="6">
        <f t="shared" si="24"/>
        <v>14.42195878658908</v>
      </c>
      <c r="BS13" s="6">
        <f t="shared" si="24"/>
        <v>15.171900643491712</v>
      </c>
      <c r="BT13" s="6">
        <f t="shared" si="24"/>
        <v>15.960839476953282</v>
      </c>
      <c r="BU13" s="6">
        <f t="shared" si="24"/>
        <v>16.790803129754853</v>
      </c>
      <c r="BV13" s="6">
        <f t="shared" si="24"/>
        <v>17.663924892502106</v>
      </c>
      <c r="BW13" s="6">
        <f t="shared" si="24"/>
        <v>18.582448986912215</v>
      </c>
      <c r="BX13" s="6">
        <f t="shared" si="24"/>
        <v>19.548736334231652</v>
      </c>
      <c r="BY13" s="6">
        <f t="shared" si="24"/>
        <v>20.565270623611699</v>
      </c>
      <c r="BZ13" s="6">
        <f t="shared" si="24"/>
        <v>21.634664696039508</v>
      </c>
      <c r="CA13" s="6">
        <f t="shared" si="24"/>
        <v>22.759667260233563</v>
      </c>
      <c r="CB13" s="6">
        <f t="shared" si="24"/>
        <v>23.943169957765708</v>
      </c>
      <c r="CC13" s="6">
        <f t="shared" si="24"/>
        <v>25.188214795569525</v>
      </c>
      <c r="CD13" s="6">
        <f t="shared" si="24"/>
        <v>26.498001964939142</v>
      </c>
      <c r="CE13" s="6">
        <f t="shared" si="24"/>
        <v>27.87589806711598</v>
      </c>
      <c r="CF13" s="6">
        <f t="shared" si="24"/>
        <v>29.325444766606012</v>
      </c>
      <c r="CG13" s="6">
        <f t="shared" si="24"/>
        <v>30.850367894469525</v>
      </c>
      <c r="CH13" s="6">
        <f t="shared" si="24"/>
        <v>32.45458702498194</v>
      </c>
      <c r="CI13" s="6">
        <f t="shared" si="24"/>
        <v>34.142225550281005</v>
      </c>
      <c r="CJ13" s="6">
        <f t="shared" si="24"/>
        <v>35.917621278895616</v>
      </c>
      <c r="CK13" s="6">
        <f t="shared" si="24"/>
        <v>37.785337585398189</v>
      </c>
      <c r="CL13" s="6">
        <f t="shared" si="24"/>
        <v>39.750175139838895</v>
      </c>
      <c r="CM13" s="6">
        <f t="shared" ref="CM13:EX13" si="25">1.052*CL13</f>
        <v>41.817184247110518</v>
      </c>
      <c r="CN13" s="6">
        <f t="shared" si="25"/>
        <v>43.991677827960267</v>
      </c>
      <c r="CO13" s="6">
        <f t="shared" si="25"/>
        <v>46.279245075014202</v>
      </c>
      <c r="CP13" s="6">
        <f t="shared" si="25"/>
        <v>48.685765818914945</v>
      </c>
      <c r="CQ13" s="6">
        <f t="shared" si="25"/>
        <v>51.217425641498522</v>
      </c>
      <c r="CR13" s="6">
        <f t="shared" si="25"/>
        <v>53.88073177485645</v>
      </c>
      <c r="CS13" s="6">
        <f t="shared" si="25"/>
        <v>56.68252982714899</v>
      </c>
      <c r="CT13" s="6">
        <f t="shared" si="25"/>
        <v>59.630021378160741</v>
      </c>
      <c r="CU13" s="6">
        <f t="shared" si="25"/>
        <v>62.730782489825103</v>
      </c>
      <c r="CV13" s="6">
        <f t="shared" si="25"/>
        <v>65.992783179296012</v>
      </c>
      <c r="CW13" s="6">
        <f t="shared" si="25"/>
        <v>69.424407904619414</v>
      </c>
      <c r="CX13" s="6">
        <f t="shared" si="25"/>
        <v>73.034477115659627</v>
      </c>
      <c r="CY13" s="6">
        <f t="shared" si="25"/>
        <v>76.832269925673927</v>
      </c>
      <c r="CZ13" s="6">
        <f t="shared" si="25"/>
        <v>80.827547961808975</v>
      </c>
      <c r="DA13" s="6">
        <f t="shared" si="25"/>
        <v>85.030580455823042</v>
      </c>
      <c r="DB13" s="6">
        <f t="shared" si="25"/>
        <v>89.452170639525846</v>
      </c>
      <c r="DC13" s="6">
        <f t="shared" si="25"/>
        <v>94.103683512781188</v>
      </c>
      <c r="DD13" s="6">
        <f t="shared" si="25"/>
        <v>98.997075055445819</v>
      </c>
      <c r="DE13" s="6">
        <f t="shared" si="25"/>
        <v>104.144922958329</v>
      </c>
      <c r="DF13" s="6">
        <f t="shared" si="25"/>
        <v>109.56045895216212</v>
      </c>
      <c r="DG13" s="6">
        <f t="shared" si="25"/>
        <v>115.25760281767455</v>
      </c>
      <c r="DH13" s="6">
        <f t="shared" si="25"/>
        <v>121.25099816419363</v>
      </c>
      <c r="DI13" s="6">
        <f t="shared" si="25"/>
        <v>127.55605006873171</v>
      </c>
      <c r="DJ13" s="6">
        <f t="shared" si="25"/>
        <v>134.18896467230576</v>
      </c>
      <c r="DK13" s="6">
        <f t="shared" si="25"/>
        <v>141.16679083526566</v>
      </c>
      <c r="DL13" s="6">
        <f t="shared" si="25"/>
        <v>148.50746395869947</v>
      </c>
      <c r="DM13" s="6">
        <f t="shared" si="25"/>
        <v>156.22985208455185</v>
      </c>
      <c r="DN13" s="6">
        <f t="shared" si="25"/>
        <v>164.35380439294855</v>
      </c>
      <c r="DO13" s="6">
        <f t="shared" si="25"/>
        <v>172.90020222138187</v>
      </c>
      <c r="DP13" s="6">
        <f t="shared" si="25"/>
        <v>181.89101273689374</v>
      </c>
      <c r="DQ13" s="6">
        <f t="shared" si="25"/>
        <v>191.34934539921221</v>
      </c>
      <c r="DR13" s="6">
        <f t="shared" si="25"/>
        <v>201.29951135997126</v>
      </c>
      <c r="DS13" s="6">
        <f t="shared" si="25"/>
        <v>211.76708595068979</v>
      </c>
      <c r="DT13" s="6">
        <f t="shared" si="25"/>
        <v>222.77897442012568</v>
      </c>
      <c r="DU13" s="6">
        <f t="shared" si="25"/>
        <v>234.36348108997223</v>
      </c>
      <c r="DV13" s="6">
        <f t="shared" si="25"/>
        <v>246.5503821066508</v>
      </c>
      <c r="DW13" s="6">
        <f t="shared" si="25"/>
        <v>259.37100197619668</v>
      </c>
      <c r="DX13" s="6">
        <f t="shared" si="25"/>
        <v>272.85829407895892</v>
      </c>
      <c r="DY13" s="6">
        <f t="shared" si="25"/>
        <v>287.04692537106479</v>
      </c>
      <c r="DZ13" s="6">
        <f t="shared" si="25"/>
        <v>301.97336549036015</v>
      </c>
      <c r="EA13" s="6">
        <f t="shared" si="25"/>
        <v>317.67598049585888</v>
      </c>
      <c r="EB13" s="6">
        <f t="shared" si="25"/>
        <v>334.19513148164356</v>
      </c>
      <c r="EC13" s="6">
        <f t="shared" si="25"/>
        <v>351.57327831868906</v>
      </c>
      <c r="ED13" s="6">
        <f t="shared" si="25"/>
        <v>369.85508879126093</v>
      </c>
      <c r="EE13" s="6">
        <f t="shared" si="25"/>
        <v>389.08755340840651</v>
      </c>
      <c r="EF13" s="6">
        <f t="shared" si="25"/>
        <v>409.32010618564368</v>
      </c>
      <c r="EG13" s="6">
        <f t="shared" si="25"/>
        <v>430.60475170729717</v>
      </c>
      <c r="EH13" s="6">
        <f t="shared" si="25"/>
        <v>452.99619879607667</v>
      </c>
      <c r="EI13" s="6">
        <f t="shared" si="25"/>
        <v>476.55200113347269</v>
      </c>
      <c r="EJ13" s="6">
        <f t="shared" si="25"/>
        <v>501.3327051924133</v>
      </c>
      <c r="EK13" s="6">
        <f t="shared" si="25"/>
        <v>527.40200586241883</v>
      </c>
      <c r="EL13" s="6">
        <f t="shared" si="25"/>
        <v>554.8269101672646</v>
      </c>
      <c r="EM13" s="6">
        <f t="shared" si="25"/>
        <v>583.67790949596235</v>
      </c>
      <c r="EN13" s="6">
        <f t="shared" si="25"/>
        <v>614.02916078975238</v>
      </c>
      <c r="EO13" s="6">
        <f t="shared" si="25"/>
        <v>645.95867715081954</v>
      </c>
      <c r="EP13" s="6">
        <f t="shared" si="25"/>
        <v>679.54852836266218</v>
      </c>
      <c r="EQ13" s="6">
        <f t="shared" si="25"/>
        <v>714.88505183752068</v>
      </c>
      <c r="ER13" s="6">
        <f t="shared" si="25"/>
        <v>752.05907453307179</v>
      </c>
      <c r="ES13" s="6">
        <f t="shared" si="25"/>
        <v>791.16614640879152</v>
      </c>
      <c r="ET13" s="6">
        <f t="shared" si="25"/>
        <v>832.30678602204875</v>
      </c>
      <c r="EU13" s="6">
        <f t="shared" si="25"/>
        <v>875.58673889519537</v>
      </c>
      <c r="EV13" s="6">
        <f t="shared" si="25"/>
        <v>921.11724931774552</v>
      </c>
      <c r="EW13" s="6">
        <f t="shared" si="25"/>
        <v>969.0153462822683</v>
      </c>
      <c r="EX13" s="6">
        <f t="shared" si="25"/>
        <v>1019.4041442889463</v>
      </c>
      <c r="EY13" s="6">
        <f t="shared" ref="EY13:FP13" si="26">1.052*EX13</f>
        <v>1072.4131597919716</v>
      </c>
      <c r="EZ13" s="6">
        <f t="shared" si="26"/>
        <v>1128.1786441011541</v>
      </c>
      <c r="FA13" s="6">
        <f t="shared" si="26"/>
        <v>1186.8439335944142</v>
      </c>
      <c r="FB13" s="6">
        <f t="shared" si="26"/>
        <v>1248.5598181413238</v>
      </c>
      <c r="FC13" s="6">
        <f t="shared" si="26"/>
        <v>1313.4849286846727</v>
      </c>
      <c r="FD13" s="6">
        <f t="shared" si="26"/>
        <v>1381.7861449762756</v>
      </c>
      <c r="FE13" s="6">
        <f t="shared" si="26"/>
        <v>1453.6390245150421</v>
      </c>
      <c r="FF13" s="6">
        <f t="shared" si="26"/>
        <v>1529.2282537898243</v>
      </c>
      <c r="FG13" s="6">
        <f t="shared" si="26"/>
        <v>1608.7481229868952</v>
      </c>
      <c r="FH13" s="6">
        <f t="shared" si="26"/>
        <v>1692.4030253822139</v>
      </c>
      <c r="FI13" s="6">
        <f t="shared" si="26"/>
        <v>1780.4079827020892</v>
      </c>
      <c r="FJ13" s="6">
        <f t="shared" si="26"/>
        <v>1872.9891978025978</v>
      </c>
      <c r="FK13" s="6">
        <f t="shared" si="26"/>
        <v>1970.3846360883331</v>
      </c>
      <c r="FL13" s="6">
        <f t="shared" si="26"/>
        <v>2072.8446371649266</v>
      </c>
      <c r="FM13" s="6">
        <f t="shared" si="26"/>
        <v>2180.6325582975028</v>
      </c>
      <c r="FN13" s="6">
        <f t="shared" si="26"/>
        <v>2294.0254513289728</v>
      </c>
      <c r="FO13" s="6">
        <f t="shared" si="26"/>
        <v>2413.3147747980797</v>
      </c>
      <c r="FP13" s="6">
        <f t="shared" si="26"/>
        <v>2538.8071430875798</v>
      </c>
      <c r="FQ13" s="24">
        <f t="shared" si="21"/>
        <v>9.1777670538060976E-2</v>
      </c>
    </row>
    <row r="14" spans="1:173">
      <c r="A14">
        <f t="shared" si="22"/>
        <v>4</v>
      </c>
      <c r="B14" t="s">
        <v>6</v>
      </c>
      <c r="C14" t="s">
        <v>26</v>
      </c>
      <c r="D14" s="6">
        <f ca="1">INPUT!G14</f>
        <v>1.33</v>
      </c>
      <c r="E14" s="6">
        <f ca="1">INPUT!I14</f>
        <v>1.6</v>
      </c>
      <c r="F14" s="6">
        <f t="shared" si="6"/>
        <v>9.0000000000000011E-2</v>
      </c>
      <c r="G14" s="6">
        <f ca="1">'DJL-4'!R15</f>
        <v>28.453333333333333</v>
      </c>
      <c r="H14" s="6">
        <f t="shared" si="7"/>
        <v>1.33</v>
      </c>
      <c r="I14" s="6">
        <f t="shared" si="8"/>
        <v>1.4200000000000002</v>
      </c>
      <c r="J14" s="6">
        <f t="shared" si="9"/>
        <v>1.5100000000000002</v>
      </c>
      <c r="K14" s="6">
        <f t="shared" si="10"/>
        <v>1.6000000000000003</v>
      </c>
      <c r="L14" s="6">
        <f t="shared" si="11"/>
        <v>1.6832000000000005</v>
      </c>
      <c r="M14" s="4">
        <f t="shared" si="23"/>
        <v>5.1999999999999998E-2</v>
      </c>
      <c r="N14" s="4">
        <f t="shared" si="12"/>
        <v>0.10012237317621049</v>
      </c>
      <c r="V14" s="6">
        <f t="shared" si="13"/>
        <v>-28.453333333333333</v>
      </c>
      <c r="W14" s="6">
        <f t="shared" si="14"/>
        <v>1.33</v>
      </c>
      <c r="X14" s="6">
        <f t="shared" si="15"/>
        <v>1.4200000000000002</v>
      </c>
      <c r="Y14" s="6">
        <f t="shared" si="16"/>
        <v>1.5100000000000002</v>
      </c>
      <c r="Z14" s="6">
        <f t="shared" si="17"/>
        <v>1.6000000000000003</v>
      </c>
      <c r="AA14" s="6">
        <f t="shared" ref="AA14:CL14" si="27">1.052*Z14</f>
        <v>1.6832000000000005</v>
      </c>
      <c r="AB14" s="6">
        <f t="shared" si="27"/>
        <v>1.7707264000000005</v>
      </c>
      <c r="AC14" s="6">
        <f t="shared" si="27"/>
        <v>1.8628041728000007</v>
      </c>
      <c r="AD14" s="6">
        <f t="shared" si="27"/>
        <v>1.9596699897856007</v>
      </c>
      <c r="AE14" s="6">
        <f t="shared" si="27"/>
        <v>2.0615728292544522</v>
      </c>
      <c r="AF14" s="6">
        <f t="shared" si="27"/>
        <v>2.1687746163756838</v>
      </c>
      <c r="AG14" s="6">
        <f t="shared" si="27"/>
        <v>2.2815508964272193</v>
      </c>
      <c r="AH14" s="6">
        <f t="shared" si="27"/>
        <v>2.4001915430414349</v>
      </c>
      <c r="AI14" s="6">
        <f t="shared" si="27"/>
        <v>2.5250015032795896</v>
      </c>
      <c r="AJ14" s="6">
        <f t="shared" si="27"/>
        <v>2.6563015814501285</v>
      </c>
      <c r="AK14" s="6">
        <f t="shared" si="27"/>
        <v>2.7944292636855352</v>
      </c>
      <c r="AL14" s="6">
        <f t="shared" si="27"/>
        <v>2.9397395853971831</v>
      </c>
      <c r="AM14" s="6">
        <f t="shared" si="27"/>
        <v>3.0926060438378369</v>
      </c>
      <c r="AN14" s="6">
        <f t="shared" si="27"/>
        <v>3.2534215581174046</v>
      </c>
      <c r="AO14" s="6">
        <f t="shared" si="27"/>
        <v>3.4225994791395098</v>
      </c>
      <c r="AP14" s="6">
        <f t="shared" si="27"/>
        <v>3.6005746520547643</v>
      </c>
      <c r="AQ14" s="6">
        <f t="shared" si="27"/>
        <v>3.7878045339616122</v>
      </c>
      <c r="AR14" s="6">
        <f t="shared" si="27"/>
        <v>3.9847703697276162</v>
      </c>
      <c r="AS14" s="6">
        <f t="shared" si="27"/>
        <v>4.1919784289534521</v>
      </c>
      <c r="AT14" s="6">
        <f t="shared" si="27"/>
        <v>4.4099613072590316</v>
      </c>
      <c r="AU14" s="6">
        <f t="shared" si="27"/>
        <v>4.6392792952365012</v>
      </c>
      <c r="AV14" s="6">
        <f t="shared" si="27"/>
        <v>4.8805218185887993</v>
      </c>
      <c r="AW14" s="6">
        <f t="shared" si="27"/>
        <v>5.1343089531554167</v>
      </c>
      <c r="AX14" s="6">
        <f t="shared" si="27"/>
        <v>5.4012930187194987</v>
      </c>
      <c r="AY14" s="6">
        <f t="shared" si="27"/>
        <v>5.6821602556929127</v>
      </c>
      <c r="AZ14" s="6">
        <f t="shared" si="27"/>
        <v>5.9776325889889446</v>
      </c>
      <c r="BA14" s="6">
        <f t="shared" si="27"/>
        <v>6.2884694836163701</v>
      </c>
      <c r="BB14" s="6">
        <f t="shared" si="27"/>
        <v>6.6154698967644219</v>
      </c>
      <c r="BC14" s="6">
        <f t="shared" si="27"/>
        <v>6.959474331396172</v>
      </c>
      <c r="BD14" s="6">
        <f t="shared" si="27"/>
        <v>7.3213669966287735</v>
      </c>
      <c r="BE14" s="6">
        <f t="shared" si="27"/>
        <v>7.7020780804534699</v>
      </c>
      <c r="BF14" s="6">
        <f t="shared" si="27"/>
        <v>8.102586140637051</v>
      </c>
      <c r="BG14" s="6">
        <f t="shared" si="27"/>
        <v>8.5239206199501787</v>
      </c>
      <c r="BH14" s="6">
        <f t="shared" si="27"/>
        <v>8.9671644921875888</v>
      </c>
      <c r="BI14" s="6">
        <f t="shared" si="27"/>
        <v>9.4334570457813438</v>
      </c>
      <c r="BJ14" s="6">
        <f t="shared" si="27"/>
        <v>9.9239968121619739</v>
      </c>
      <c r="BK14" s="6">
        <f t="shared" si="27"/>
        <v>10.440044646394398</v>
      </c>
      <c r="BL14" s="6">
        <f t="shared" si="27"/>
        <v>10.982926968006907</v>
      </c>
      <c r="BM14" s="6">
        <f t="shared" si="27"/>
        <v>11.554039170343268</v>
      </c>
      <c r="BN14" s="6">
        <f t="shared" si="27"/>
        <v>12.154849207201119</v>
      </c>
      <c r="BO14" s="6">
        <f t="shared" si="27"/>
        <v>12.786901365975577</v>
      </c>
      <c r="BP14" s="6">
        <f t="shared" si="27"/>
        <v>13.451820237006308</v>
      </c>
      <c r="BQ14" s="6">
        <f t="shared" si="27"/>
        <v>14.151314889330637</v>
      </c>
      <c r="BR14" s="6">
        <f t="shared" si="27"/>
        <v>14.88718326357583</v>
      </c>
      <c r="BS14" s="6">
        <f t="shared" si="27"/>
        <v>15.661316793281774</v>
      </c>
      <c r="BT14" s="6">
        <f t="shared" si="27"/>
        <v>16.475705266532426</v>
      </c>
      <c r="BU14" s="6">
        <f t="shared" si="27"/>
        <v>17.332441940392112</v>
      </c>
      <c r="BV14" s="6">
        <f t="shared" si="27"/>
        <v>18.233728921292503</v>
      </c>
      <c r="BW14" s="6">
        <f t="shared" si="27"/>
        <v>19.181882825199715</v>
      </c>
      <c r="BX14" s="6">
        <f t="shared" si="27"/>
        <v>20.179340732110102</v>
      </c>
      <c r="BY14" s="6">
        <f t="shared" si="27"/>
        <v>21.22866645017983</v>
      </c>
      <c r="BZ14" s="6">
        <f t="shared" si="27"/>
        <v>22.332557105589181</v>
      </c>
      <c r="CA14" s="6">
        <f t="shared" si="27"/>
        <v>23.49385007507982</v>
      </c>
      <c r="CB14" s="6">
        <f t="shared" si="27"/>
        <v>24.715530278983973</v>
      </c>
      <c r="CC14" s="6">
        <f t="shared" si="27"/>
        <v>26.000737853491142</v>
      </c>
      <c r="CD14" s="6">
        <f t="shared" si="27"/>
        <v>27.352776221872681</v>
      </c>
      <c r="CE14" s="6">
        <f t="shared" si="27"/>
        <v>28.775120585410061</v>
      </c>
      <c r="CF14" s="6">
        <f t="shared" si="27"/>
        <v>30.271426855851384</v>
      </c>
      <c r="CG14" s="6">
        <f t="shared" si="27"/>
        <v>31.845541052355657</v>
      </c>
      <c r="CH14" s="6">
        <f t="shared" si="27"/>
        <v>33.501509187078149</v>
      </c>
      <c r="CI14" s="6">
        <f t="shared" si="27"/>
        <v>35.243587664806213</v>
      </c>
      <c r="CJ14" s="6">
        <f t="shared" si="27"/>
        <v>37.076254223376139</v>
      </c>
      <c r="CK14" s="6">
        <f t="shared" si="27"/>
        <v>39.004219442991698</v>
      </c>
      <c r="CL14" s="6">
        <f t="shared" si="27"/>
        <v>41.032438854027269</v>
      </c>
      <c r="CM14" s="6">
        <f t="shared" ref="CM14:EX14" si="28">1.052*CL14</f>
        <v>43.166125674436692</v>
      </c>
      <c r="CN14" s="6">
        <f t="shared" si="28"/>
        <v>45.410764209507406</v>
      </c>
      <c r="CO14" s="6">
        <f t="shared" si="28"/>
        <v>47.772123948401791</v>
      </c>
      <c r="CP14" s="6">
        <f t="shared" si="28"/>
        <v>50.256274393718684</v>
      </c>
      <c r="CQ14" s="6">
        <f t="shared" si="28"/>
        <v>52.869600662192056</v>
      </c>
      <c r="CR14" s="6">
        <f t="shared" si="28"/>
        <v>55.618819896626043</v>
      </c>
      <c r="CS14" s="6">
        <f t="shared" si="28"/>
        <v>58.5109985312506</v>
      </c>
      <c r="CT14" s="6">
        <f t="shared" si="28"/>
        <v>61.553570454875633</v>
      </c>
      <c r="CU14" s="6">
        <f t="shared" si="28"/>
        <v>64.754356118529174</v>
      </c>
      <c r="CV14" s="6">
        <f t="shared" si="28"/>
        <v>68.121582636692693</v>
      </c>
      <c r="CW14" s="6">
        <f t="shared" si="28"/>
        <v>71.663904933800723</v>
      </c>
      <c r="CX14" s="6">
        <f t="shared" si="28"/>
        <v>75.390427990358361</v>
      </c>
      <c r="CY14" s="6">
        <f t="shared" si="28"/>
        <v>79.310730245857002</v>
      </c>
      <c r="CZ14" s="6">
        <f t="shared" si="28"/>
        <v>83.434888218641575</v>
      </c>
      <c r="DA14" s="6">
        <f t="shared" si="28"/>
        <v>87.773502406010934</v>
      </c>
      <c r="DB14" s="6">
        <f t="shared" si="28"/>
        <v>92.337724531123513</v>
      </c>
      <c r="DC14" s="6">
        <f t="shared" si="28"/>
        <v>97.139286206741943</v>
      </c>
      <c r="DD14" s="6">
        <f t="shared" si="28"/>
        <v>102.19052908949253</v>
      </c>
      <c r="DE14" s="6">
        <f t="shared" si="28"/>
        <v>107.50443660214614</v>
      </c>
      <c r="DF14" s="6">
        <f t="shared" si="28"/>
        <v>113.09466730545775</v>
      </c>
      <c r="DG14" s="6">
        <f t="shared" si="28"/>
        <v>118.97559000534156</v>
      </c>
      <c r="DH14" s="6">
        <f t="shared" si="28"/>
        <v>125.16232068561932</v>
      </c>
      <c r="DI14" s="6">
        <f t="shared" si="28"/>
        <v>131.67076136127153</v>
      </c>
      <c r="DJ14" s="6">
        <f t="shared" si="28"/>
        <v>138.51764095205766</v>
      </c>
      <c r="DK14" s="6">
        <f t="shared" si="28"/>
        <v>145.72055828156468</v>
      </c>
      <c r="DL14" s="6">
        <f t="shared" si="28"/>
        <v>153.29802731220605</v>
      </c>
      <c r="DM14" s="6">
        <f t="shared" si="28"/>
        <v>161.26952473244077</v>
      </c>
      <c r="DN14" s="6">
        <f t="shared" si="28"/>
        <v>169.65554001852769</v>
      </c>
      <c r="DO14" s="6">
        <f t="shared" si="28"/>
        <v>178.47762809949114</v>
      </c>
      <c r="DP14" s="6">
        <f t="shared" si="28"/>
        <v>187.75846476066468</v>
      </c>
      <c r="DQ14" s="6">
        <f t="shared" si="28"/>
        <v>197.52190492821924</v>
      </c>
      <c r="DR14" s="6">
        <f t="shared" si="28"/>
        <v>207.79304398448664</v>
      </c>
      <c r="DS14" s="6">
        <f t="shared" si="28"/>
        <v>218.59828227167995</v>
      </c>
      <c r="DT14" s="6">
        <f t="shared" si="28"/>
        <v>229.96539294980732</v>
      </c>
      <c r="DU14" s="6">
        <f t="shared" si="28"/>
        <v>241.92359338319733</v>
      </c>
      <c r="DV14" s="6">
        <f t="shared" si="28"/>
        <v>254.50362023912359</v>
      </c>
      <c r="DW14" s="6">
        <f t="shared" si="28"/>
        <v>267.73780849155804</v>
      </c>
      <c r="DX14" s="6">
        <f t="shared" si="28"/>
        <v>281.66017453311906</v>
      </c>
      <c r="DY14" s="6">
        <f t="shared" si="28"/>
        <v>296.30650360884124</v>
      </c>
      <c r="DZ14" s="6">
        <f t="shared" si="28"/>
        <v>311.71444179650098</v>
      </c>
      <c r="EA14" s="6">
        <f t="shared" si="28"/>
        <v>327.92359276991903</v>
      </c>
      <c r="EB14" s="6">
        <f t="shared" si="28"/>
        <v>344.97561959395483</v>
      </c>
      <c r="EC14" s="6">
        <f t="shared" si="28"/>
        <v>362.91435181284049</v>
      </c>
      <c r="ED14" s="6">
        <f t="shared" si="28"/>
        <v>381.78589810710821</v>
      </c>
      <c r="EE14" s="6">
        <f t="shared" si="28"/>
        <v>401.63876480867788</v>
      </c>
      <c r="EF14" s="6">
        <f t="shared" si="28"/>
        <v>422.52398057872915</v>
      </c>
      <c r="EG14" s="6">
        <f t="shared" si="28"/>
        <v>444.49522756882311</v>
      </c>
      <c r="EH14" s="6">
        <f t="shared" si="28"/>
        <v>467.60897940240193</v>
      </c>
      <c r="EI14" s="6">
        <f t="shared" si="28"/>
        <v>491.92464633132687</v>
      </c>
      <c r="EJ14" s="6">
        <f t="shared" si="28"/>
        <v>517.50472794055588</v>
      </c>
      <c r="EK14" s="6">
        <f t="shared" si="28"/>
        <v>544.41497379346481</v>
      </c>
      <c r="EL14" s="6">
        <f t="shared" si="28"/>
        <v>572.724552430725</v>
      </c>
      <c r="EM14" s="6">
        <f t="shared" si="28"/>
        <v>602.50622915712268</v>
      </c>
      <c r="EN14" s="6">
        <f t="shared" si="28"/>
        <v>633.83655307329309</v>
      </c>
      <c r="EO14" s="6">
        <f t="shared" si="28"/>
        <v>666.79605383310434</v>
      </c>
      <c r="EP14" s="6">
        <f t="shared" si="28"/>
        <v>701.46944863242584</v>
      </c>
      <c r="EQ14" s="6">
        <f t="shared" si="28"/>
        <v>737.94585996131207</v>
      </c>
      <c r="ER14" s="6">
        <f t="shared" si="28"/>
        <v>776.3190446793003</v>
      </c>
      <c r="ES14" s="6">
        <f t="shared" si="28"/>
        <v>816.68763500262401</v>
      </c>
      <c r="ET14" s="6">
        <f t="shared" si="28"/>
        <v>859.15539202276045</v>
      </c>
      <c r="EU14" s="6">
        <f t="shared" si="28"/>
        <v>903.83147240794403</v>
      </c>
      <c r="EV14" s="6">
        <f t="shared" si="28"/>
        <v>950.83070897315713</v>
      </c>
      <c r="EW14" s="6">
        <f t="shared" si="28"/>
        <v>1000.2739058397614</v>
      </c>
      <c r="EX14" s="6">
        <f t="shared" si="28"/>
        <v>1052.288148943429</v>
      </c>
      <c r="EY14" s="6">
        <f t="shared" ref="EY14:FP14" si="29">1.052*EX14</f>
        <v>1107.0071326884872</v>
      </c>
      <c r="EZ14" s="6">
        <f t="shared" si="29"/>
        <v>1164.5715035882886</v>
      </c>
      <c r="FA14" s="6">
        <f t="shared" si="29"/>
        <v>1225.1292217748796</v>
      </c>
      <c r="FB14" s="6">
        <f t="shared" si="29"/>
        <v>1288.8359413071735</v>
      </c>
      <c r="FC14" s="6">
        <f t="shared" si="29"/>
        <v>1355.8554102551466</v>
      </c>
      <c r="FD14" s="6">
        <f t="shared" si="29"/>
        <v>1426.3598915884143</v>
      </c>
      <c r="FE14" s="6">
        <f t="shared" si="29"/>
        <v>1500.5306059510119</v>
      </c>
      <c r="FF14" s="6">
        <f t="shared" si="29"/>
        <v>1578.5581974604645</v>
      </c>
      <c r="FG14" s="6">
        <f t="shared" si="29"/>
        <v>1660.6432237284087</v>
      </c>
      <c r="FH14" s="6">
        <f t="shared" si="29"/>
        <v>1746.996671362286</v>
      </c>
      <c r="FI14" s="6">
        <f t="shared" si="29"/>
        <v>1837.8404982731249</v>
      </c>
      <c r="FJ14" s="6">
        <f t="shared" si="29"/>
        <v>1933.4082041833276</v>
      </c>
      <c r="FK14" s="6">
        <f t="shared" si="29"/>
        <v>2033.9454308008608</v>
      </c>
      <c r="FL14" s="6">
        <f t="shared" si="29"/>
        <v>2139.7105932025056</v>
      </c>
      <c r="FM14" s="6">
        <f t="shared" si="29"/>
        <v>2250.9755440490362</v>
      </c>
      <c r="FN14" s="6">
        <f t="shared" si="29"/>
        <v>2368.0262723395863</v>
      </c>
      <c r="FO14" s="6">
        <f t="shared" si="29"/>
        <v>2491.1636385012448</v>
      </c>
      <c r="FP14" s="6">
        <f t="shared" si="29"/>
        <v>2620.7041477033094</v>
      </c>
      <c r="FQ14" s="24">
        <f t="shared" si="21"/>
        <v>0.10012237317621049</v>
      </c>
    </row>
    <row r="15" spans="1:173">
      <c r="A15">
        <f t="shared" si="22"/>
        <v>5</v>
      </c>
      <c r="B15" t="s">
        <v>7</v>
      </c>
      <c r="C15" t="s">
        <v>28</v>
      </c>
      <c r="D15" s="6">
        <f ca="1">INPUT!G15</f>
        <v>2.2999999999999998</v>
      </c>
      <c r="E15" s="6">
        <f ca="1">INPUT!I15</f>
        <v>2.7</v>
      </c>
      <c r="F15" s="6">
        <f t="shared" si="6"/>
        <v>0.13333333333333344</v>
      </c>
      <c r="G15" s="6">
        <f ca="1">'DJL-4'!R16</f>
        <v>49.281666666666666</v>
      </c>
      <c r="H15" s="6">
        <f t="shared" si="7"/>
        <v>2.2999999999999998</v>
      </c>
      <c r="I15" s="6">
        <f t="shared" si="8"/>
        <v>2.4333333333333331</v>
      </c>
      <c r="J15" s="6">
        <f t="shared" si="9"/>
        <v>2.5666666666666664</v>
      </c>
      <c r="K15" s="6">
        <f t="shared" si="10"/>
        <v>2.6999999999999997</v>
      </c>
      <c r="L15" s="6">
        <f t="shared" si="11"/>
        <v>2.8403999999999998</v>
      </c>
      <c r="M15" s="4">
        <f t="shared" si="23"/>
        <v>5.1999999999999998E-2</v>
      </c>
      <c r="N15" s="4">
        <f t="shared" si="12"/>
        <v>9.8969115306028602E-2</v>
      </c>
      <c r="V15" s="6">
        <f t="shared" si="13"/>
        <v>-49.281666666666666</v>
      </c>
      <c r="W15" s="6">
        <f t="shared" si="14"/>
        <v>2.2999999999999998</v>
      </c>
      <c r="X15" s="6">
        <f t="shared" si="15"/>
        <v>2.4333333333333331</v>
      </c>
      <c r="Y15" s="6">
        <f t="shared" si="16"/>
        <v>2.5666666666666664</v>
      </c>
      <c r="Z15" s="6">
        <f t="shared" si="17"/>
        <v>2.6999999999999997</v>
      </c>
      <c r="AA15" s="6">
        <f t="shared" ref="AA15:CL15" si="30">1.052*Z15</f>
        <v>2.8403999999999998</v>
      </c>
      <c r="AB15" s="6">
        <f t="shared" si="30"/>
        <v>2.9881007999999998</v>
      </c>
      <c r="AC15" s="6">
        <f t="shared" si="30"/>
        <v>3.1434820416</v>
      </c>
      <c r="AD15" s="6">
        <f t="shared" si="30"/>
        <v>3.3069431077632001</v>
      </c>
      <c r="AE15" s="6">
        <f t="shared" si="30"/>
        <v>3.4789041493668869</v>
      </c>
      <c r="AF15" s="6">
        <f t="shared" si="30"/>
        <v>3.659807165133965</v>
      </c>
      <c r="AG15" s="6">
        <f t="shared" si="30"/>
        <v>3.8501171377209311</v>
      </c>
      <c r="AH15" s="6">
        <f t="shared" si="30"/>
        <v>4.0503232288824194</v>
      </c>
      <c r="AI15" s="6">
        <f t="shared" si="30"/>
        <v>4.2609400367843051</v>
      </c>
      <c r="AJ15" s="6">
        <f t="shared" si="30"/>
        <v>4.4825089186970892</v>
      </c>
      <c r="AK15" s="6">
        <f t="shared" si="30"/>
        <v>4.7155993824693381</v>
      </c>
      <c r="AL15" s="6">
        <f t="shared" si="30"/>
        <v>4.9608105503577438</v>
      </c>
      <c r="AM15" s="6">
        <f t="shared" si="30"/>
        <v>5.2187726989763465</v>
      </c>
      <c r="AN15" s="6">
        <f t="shared" si="30"/>
        <v>5.490148879323117</v>
      </c>
      <c r="AO15" s="6">
        <f t="shared" si="30"/>
        <v>5.7756366210479193</v>
      </c>
      <c r="AP15" s="6">
        <f t="shared" si="30"/>
        <v>6.0759697253424116</v>
      </c>
      <c r="AQ15" s="6">
        <f t="shared" si="30"/>
        <v>6.3919201510602175</v>
      </c>
      <c r="AR15" s="6">
        <f t="shared" si="30"/>
        <v>6.7242999989153489</v>
      </c>
      <c r="AS15" s="6">
        <f t="shared" si="30"/>
        <v>7.0739635988589473</v>
      </c>
      <c r="AT15" s="6">
        <f t="shared" si="30"/>
        <v>7.4418097059996127</v>
      </c>
      <c r="AU15" s="6">
        <f t="shared" si="30"/>
        <v>7.8287838107115926</v>
      </c>
      <c r="AV15" s="6">
        <f t="shared" si="30"/>
        <v>8.2358805688685965</v>
      </c>
      <c r="AW15" s="6">
        <f t="shared" si="30"/>
        <v>8.6641463584497647</v>
      </c>
      <c r="AX15" s="6">
        <f t="shared" si="30"/>
        <v>9.114681969089153</v>
      </c>
      <c r="AY15" s="6">
        <f t="shared" si="30"/>
        <v>9.5886454314817886</v>
      </c>
      <c r="AZ15" s="6">
        <f t="shared" si="30"/>
        <v>10.087254993918842</v>
      </c>
      <c r="BA15" s="6">
        <f t="shared" si="30"/>
        <v>10.611792253602623</v>
      </c>
      <c r="BB15" s="6">
        <f t="shared" si="30"/>
        <v>11.16360545078996</v>
      </c>
      <c r="BC15" s="6">
        <f t="shared" si="30"/>
        <v>11.744112934231039</v>
      </c>
      <c r="BD15" s="6">
        <f t="shared" si="30"/>
        <v>12.354806806811053</v>
      </c>
      <c r="BE15" s="6">
        <f t="shared" si="30"/>
        <v>12.997256760765229</v>
      </c>
      <c r="BF15" s="6">
        <f t="shared" si="30"/>
        <v>13.67311411232502</v>
      </c>
      <c r="BG15" s="6">
        <f t="shared" si="30"/>
        <v>14.384116046165921</v>
      </c>
      <c r="BH15" s="6">
        <f t="shared" si="30"/>
        <v>15.132090080566551</v>
      </c>
      <c r="BI15" s="6">
        <f t="shared" si="30"/>
        <v>15.918958764756011</v>
      </c>
      <c r="BJ15" s="6">
        <f t="shared" si="30"/>
        <v>16.746744620523323</v>
      </c>
      <c r="BK15" s="6">
        <f t="shared" si="30"/>
        <v>17.617575340790538</v>
      </c>
      <c r="BL15" s="6">
        <f t="shared" si="30"/>
        <v>18.533689258511647</v>
      </c>
      <c r="BM15" s="6">
        <f t="shared" si="30"/>
        <v>19.497441099954251</v>
      </c>
      <c r="BN15" s="6">
        <f t="shared" si="30"/>
        <v>20.511308037151874</v>
      </c>
      <c r="BO15" s="6">
        <f t="shared" si="30"/>
        <v>21.577896055083773</v>
      </c>
      <c r="BP15" s="6">
        <f t="shared" si="30"/>
        <v>22.699946649948131</v>
      </c>
      <c r="BQ15" s="6">
        <f t="shared" si="30"/>
        <v>23.880343875745435</v>
      </c>
      <c r="BR15" s="6">
        <f t="shared" si="30"/>
        <v>25.122121757284198</v>
      </c>
      <c r="BS15" s="6">
        <f t="shared" si="30"/>
        <v>26.428472088662978</v>
      </c>
      <c r="BT15" s="6">
        <f t="shared" si="30"/>
        <v>27.802752637273453</v>
      </c>
      <c r="BU15" s="6">
        <f t="shared" si="30"/>
        <v>29.248495774411673</v>
      </c>
      <c r="BV15" s="6">
        <f t="shared" si="30"/>
        <v>30.76941755468108</v>
      </c>
      <c r="BW15" s="6">
        <f t="shared" si="30"/>
        <v>32.3694272675245</v>
      </c>
      <c r="BX15" s="6">
        <f t="shared" si="30"/>
        <v>34.052637485435774</v>
      </c>
      <c r="BY15" s="6">
        <f t="shared" si="30"/>
        <v>35.823374634678437</v>
      </c>
      <c r="BZ15" s="6">
        <f t="shared" si="30"/>
        <v>37.686190115681718</v>
      </c>
      <c r="CA15" s="6">
        <f t="shared" si="30"/>
        <v>39.645872001697171</v>
      </c>
      <c r="CB15" s="6">
        <f t="shared" si="30"/>
        <v>41.707457345785429</v>
      </c>
      <c r="CC15" s="6">
        <f t="shared" si="30"/>
        <v>43.876245127766275</v>
      </c>
      <c r="CD15" s="6">
        <f t="shared" si="30"/>
        <v>46.15780987441012</v>
      </c>
      <c r="CE15" s="6">
        <f t="shared" si="30"/>
        <v>48.55801598787945</v>
      </c>
      <c r="CF15" s="6">
        <f t="shared" si="30"/>
        <v>51.083032819249183</v>
      </c>
      <c r="CG15" s="6">
        <f t="shared" si="30"/>
        <v>53.739350525850142</v>
      </c>
      <c r="CH15" s="6">
        <f t="shared" si="30"/>
        <v>56.533796753194352</v>
      </c>
      <c r="CI15" s="6">
        <f t="shared" si="30"/>
        <v>59.473554184360459</v>
      </c>
      <c r="CJ15" s="6">
        <f t="shared" si="30"/>
        <v>62.566179001947205</v>
      </c>
      <c r="CK15" s="6">
        <f t="shared" si="30"/>
        <v>65.819620310048464</v>
      </c>
      <c r="CL15" s="6">
        <f t="shared" si="30"/>
        <v>69.242240566170992</v>
      </c>
      <c r="CM15" s="6">
        <f t="shared" ref="CM15:EX15" si="31">1.052*CL15</f>
        <v>72.842837075611882</v>
      </c>
      <c r="CN15" s="6">
        <f t="shared" si="31"/>
        <v>76.630664603543707</v>
      </c>
      <c r="CO15" s="6">
        <f t="shared" si="31"/>
        <v>80.615459162927976</v>
      </c>
      <c r="CP15" s="6">
        <f t="shared" si="31"/>
        <v>84.807463039400233</v>
      </c>
      <c r="CQ15" s="6">
        <f t="shared" si="31"/>
        <v>89.217451117449045</v>
      </c>
      <c r="CR15" s="6">
        <f t="shared" si="31"/>
        <v>93.856758575556398</v>
      </c>
      <c r="CS15" s="6">
        <f t="shared" si="31"/>
        <v>98.737310021485342</v>
      </c>
      <c r="CT15" s="6">
        <f t="shared" si="31"/>
        <v>103.87165014260259</v>
      </c>
      <c r="CU15" s="6">
        <f t="shared" si="31"/>
        <v>109.27297595001792</v>
      </c>
      <c r="CV15" s="6">
        <f t="shared" si="31"/>
        <v>114.95517069941886</v>
      </c>
      <c r="CW15" s="6">
        <f t="shared" si="31"/>
        <v>120.93283957578865</v>
      </c>
      <c r="CX15" s="6">
        <f t="shared" si="31"/>
        <v>127.22134723372966</v>
      </c>
      <c r="CY15" s="6">
        <f t="shared" si="31"/>
        <v>133.8368572898836</v>
      </c>
      <c r="CZ15" s="6">
        <f t="shared" si="31"/>
        <v>140.79637386895755</v>
      </c>
      <c r="DA15" s="6">
        <f t="shared" si="31"/>
        <v>148.11778531014335</v>
      </c>
      <c r="DB15" s="6">
        <f t="shared" si="31"/>
        <v>155.81991014627081</v>
      </c>
      <c r="DC15" s="6">
        <f t="shared" si="31"/>
        <v>163.92254547387691</v>
      </c>
      <c r="DD15" s="6">
        <f t="shared" si="31"/>
        <v>172.4465178385185</v>
      </c>
      <c r="DE15" s="6">
        <f t="shared" si="31"/>
        <v>181.41373676612147</v>
      </c>
      <c r="DF15" s="6">
        <f t="shared" si="31"/>
        <v>190.84725107795981</v>
      </c>
      <c r="DG15" s="6">
        <f t="shared" si="31"/>
        <v>200.77130813401374</v>
      </c>
      <c r="DH15" s="6">
        <f t="shared" si="31"/>
        <v>211.21141615698247</v>
      </c>
      <c r="DI15" s="6">
        <f t="shared" si="31"/>
        <v>222.19440979714557</v>
      </c>
      <c r="DJ15" s="6">
        <f t="shared" si="31"/>
        <v>233.74851910659714</v>
      </c>
      <c r="DK15" s="6">
        <f t="shared" si="31"/>
        <v>245.90344210014021</v>
      </c>
      <c r="DL15" s="6">
        <f t="shared" si="31"/>
        <v>258.69042108934752</v>
      </c>
      <c r="DM15" s="6">
        <f t="shared" si="31"/>
        <v>272.14232298599359</v>
      </c>
      <c r="DN15" s="6">
        <f t="shared" si="31"/>
        <v>286.29372378126527</v>
      </c>
      <c r="DO15" s="6">
        <f t="shared" si="31"/>
        <v>301.18099741789109</v>
      </c>
      <c r="DP15" s="6">
        <f t="shared" si="31"/>
        <v>316.84240928362146</v>
      </c>
      <c r="DQ15" s="6">
        <f t="shared" si="31"/>
        <v>333.31821456636982</v>
      </c>
      <c r="DR15" s="6">
        <f t="shared" si="31"/>
        <v>350.65076172382106</v>
      </c>
      <c r="DS15" s="6">
        <f t="shared" si="31"/>
        <v>368.88460133345978</v>
      </c>
      <c r="DT15" s="6">
        <f t="shared" si="31"/>
        <v>388.06660060279972</v>
      </c>
      <c r="DU15" s="6">
        <f t="shared" si="31"/>
        <v>408.24606383414533</v>
      </c>
      <c r="DV15" s="6">
        <f t="shared" si="31"/>
        <v>429.47485915352092</v>
      </c>
      <c r="DW15" s="6">
        <f t="shared" si="31"/>
        <v>451.80755182950401</v>
      </c>
      <c r="DX15" s="6">
        <f t="shared" si="31"/>
        <v>475.30154452463825</v>
      </c>
      <c r="DY15" s="6">
        <f t="shared" si="31"/>
        <v>500.01722483991944</v>
      </c>
      <c r="DZ15" s="6">
        <f t="shared" si="31"/>
        <v>526.01812053159529</v>
      </c>
      <c r="EA15" s="6">
        <f t="shared" si="31"/>
        <v>553.3710627992383</v>
      </c>
      <c r="EB15" s="6">
        <f t="shared" si="31"/>
        <v>582.14635806479873</v>
      </c>
      <c r="EC15" s="6">
        <f t="shared" si="31"/>
        <v>612.41796868416827</v>
      </c>
      <c r="ED15" s="6">
        <f t="shared" si="31"/>
        <v>644.26370305574505</v>
      </c>
      <c r="EE15" s="6">
        <f t="shared" si="31"/>
        <v>677.76541561464387</v>
      </c>
      <c r="EF15" s="6">
        <f t="shared" si="31"/>
        <v>713.00921722660541</v>
      </c>
      <c r="EG15" s="6">
        <f t="shared" si="31"/>
        <v>750.08569652238896</v>
      </c>
      <c r="EH15" s="6">
        <f t="shared" si="31"/>
        <v>789.0901527415532</v>
      </c>
      <c r="EI15" s="6">
        <f t="shared" si="31"/>
        <v>830.12284068411395</v>
      </c>
      <c r="EJ15" s="6">
        <f t="shared" si="31"/>
        <v>873.28922839968789</v>
      </c>
      <c r="EK15" s="6">
        <f t="shared" si="31"/>
        <v>918.70026827647166</v>
      </c>
      <c r="EL15" s="6">
        <f t="shared" si="31"/>
        <v>966.47268222684818</v>
      </c>
      <c r="EM15" s="6">
        <f t="shared" si="31"/>
        <v>1016.7292617026443</v>
      </c>
      <c r="EN15" s="6">
        <f t="shared" si="31"/>
        <v>1069.5991833111818</v>
      </c>
      <c r="EO15" s="6">
        <f t="shared" si="31"/>
        <v>1125.2183408433634</v>
      </c>
      <c r="EP15" s="6">
        <f t="shared" si="31"/>
        <v>1183.7296945672183</v>
      </c>
      <c r="EQ15" s="6">
        <f t="shared" si="31"/>
        <v>1245.2836386847137</v>
      </c>
      <c r="ER15" s="6">
        <f t="shared" si="31"/>
        <v>1310.0383878963189</v>
      </c>
      <c r="ES15" s="6">
        <f t="shared" si="31"/>
        <v>1378.1603840669275</v>
      </c>
      <c r="ET15" s="6">
        <f t="shared" si="31"/>
        <v>1449.8247240384078</v>
      </c>
      <c r="EU15" s="6">
        <f t="shared" si="31"/>
        <v>1525.215609688405</v>
      </c>
      <c r="EV15" s="6">
        <f t="shared" si="31"/>
        <v>1604.5268213922022</v>
      </c>
      <c r="EW15" s="6">
        <f t="shared" si="31"/>
        <v>1687.9622161045968</v>
      </c>
      <c r="EX15" s="6">
        <f t="shared" si="31"/>
        <v>1775.736251342036</v>
      </c>
      <c r="EY15" s="6">
        <f t="shared" ref="EY15:FP15" si="32">1.052*EX15</f>
        <v>1868.074536411822</v>
      </c>
      <c r="EZ15" s="6">
        <f t="shared" si="32"/>
        <v>1965.2144123052369</v>
      </c>
      <c r="FA15" s="6">
        <f t="shared" si="32"/>
        <v>2067.4055617451095</v>
      </c>
      <c r="FB15" s="6">
        <f t="shared" si="32"/>
        <v>2174.9106509558551</v>
      </c>
      <c r="FC15" s="6">
        <f t="shared" si="32"/>
        <v>2288.0060048055598</v>
      </c>
      <c r="FD15" s="6">
        <f t="shared" si="32"/>
        <v>2406.9823170554491</v>
      </c>
      <c r="FE15" s="6">
        <f t="shared" si="32"/>
        <v>2532.1453975423324</v>
      </c>
      <c r="FF15" s="6">
        <f t="shared" si="32"/>
        <v>2663.8169582145338</v>
      </c>
      <c r="FG15" s="6">
        <f t="shared" si="32"/>
        <v>2802.3354400416897</v>
      </c>
      <c r="FH15" s="6">
        <f t="shared" si="32"/>
        <v>2948.0568829238578</v>
      </c>
      <c r="FI15" s="6">
        <f t="shared" si="32"/>
        <v>3101.3558408358986</v>
      </c>
      <c r="FJ15" s="6">
        <f t="shared" si="32"/>
        <v>3262.6263445593654</v>
      </c>
      <c r="FK15" s="6">
        <f t="shared" si="32"/>
        <v>3432.2829144764523</v>
      </c>
      <c r="FL15" s="6">
        <f t="shared" si="32"/>
        <v>3610.761626029228</v>
      </c>
      <c r="FM15" s="6">
        <f t="shared" si="32"/>
        <v>3798.5212305827481</v>
      </c>
      <c r="FN15" s="6">
        <f t="shared" si="32"/>
        <v>3996.0443345730514</v>
      </c>
      <c r="FO15" s="6">
        <f t="shared" si="32"/>
        <v>4203.8386399708506</v>
      </c>
      <c r="FP15" s="6">
        <f t="shared" si="32"/>
        <v>4422.4382492493351</v>
      </c>
      <c r="FQ15" s="24">
        <f t="shared" si="21"/>
        <v>9.8969115306028602E-2</v>
      </c>
    </row>
    <row r="16" spans="1:173">
      <c r="A16">
        <f t="shared" si="22"/>
        <v>6</v>
      </c>
      <c r="B16" t="s">
        <v>8</v>
      </c>
      <c r="C16" t="s">
        <v>29</v>
      </c>
      <c r="D16" s="6">
        <f ca="1">INPUT!G16</f>
        <v>0.99</v>
      </c>
      <c r="E16" s="6">
        <f ca="1">INPUT!I16</f>
        <v>1.07</v>
      </c>
      <c r="F16" s="6">
        <f t="shared" si="6"/>
        <v>2.6666666666666689E-2</v>
      </c>
      <c r="G16" s="6">
        <f ca="1">'DJL-4'!R17</f>
        <v>18.353333333333335</v>
      </c>
      <c r="H16" s="6">
        <f t="shared" si="7"/>
        <v>0.99</v>
      </c>
      <c r="I16" s="6">
        <f t="shared" si="8"/>
        <v>1.0166666666666666</v>
      </c>
      <c r="J16" s="6">
        <f t="shared" si="9"/>
        <v>1.0433333333333332</v>
      </c>
      <c r="K16" s="6">
        <f t="shared" si="10"/>
        <v>1.0699999999999998</v>
      </c>
      <c r="L16" s="6">
        <f t="shared" si="11"/>
        <v>1.12564</v>
      </c>
      <c r="M16" s="4">
        <f t="shared" si="23"/>
        <v>5.1999999999999998E-2</v>
      </c>
      <c r="N16" s="4">
        <f t="shared" si="12"/>
        <v>0.10237306171977595</v>
      </c>
      <c r="V16" s="6">
        <f t="shared" si="13"/>
        <v>-18.353333333333335</v>
      </c>
      <c r="W16" s="6">
        <f t="shared" si="14"/>
        <v>0.99</v>
      </c>
      <c r="X16" s="6">
        <f t="shared" si="15"/>
        <v>1.0166666666666666</v>
      </c>
      <c r="Y16" s="6">
        <f t="shared" si="16"/>
        <v>1.0433333333333332</v>
      </c>
      <c r="Z16" s="6">
        <f t="shared" si="17"/>
        <v>1.0699999999999998</v>
      </c>
      <c r="AA16" s="6">
        <f t="shared" ref="AA16:CL16" si="33">1.052*Z16</f>
        <v>1.12564</v>
      </c>
      <c r="AB16" s="6">
        <f t="shared" si="33"/>
        <v>1.18417328</v>
      </c>
      <c r="AC16" s="6">
        <f t="shared" si="33"/>
        <v>1.24575029056</v>
      </c>
      <c r="AD16" s="6">
        <f t="shared" si="33"/>
        <v>1.3105293056691201</v>
      </c>
      <c r="AE16" s="6">
        <f t="shared" si="33"/>
        <v>1.3786768295639145</v>
      </c>
      <c r="AF16" s="6">
        <f t="shared" si="33"/>
        <v>1.450368024701238</v>
      </c>
      <c r="AG16" s="6">
        <f t="shared" si="33"/>
        <v>1.5257871619857024</v>
      </c>
      <c r="AH16" s="6">
        <f t="shared" si="33"/>
        <v>1.605128094408959</v>
      </c>
      <c r="AI16" s="6">
        <f t="shared" si="33"/>
        <v>1.688594755318225</v>
      </c>
      <c r="AJ16" s="6">
        <f t="shared" si="33"/>
        <v>1.7764016825947728</v>
      </c>
      <c r="AK16" s="6">
        <f t="shared" si="33"/>
        <v>1.8687745700897012</v>
      </c>
      <c r="AL16" s="6">
        <f t="shared" si="33"/>
        <v>1.9659508477343657</v>
      </c>
      <c r="AM16" s="6">
        <f t="shared" si="33"/>
        <v>2.0681802918165526</v>
      </c>
      <c r="AN16" s="6">
        <f t="shared" si="33"/>
        <v>2.1757256669910134</v>
      </c>
      <c r="AO16" s="6">
        <f t="shared" si="33"/>
        <v>2.2888634016745462</v>
      </c>
      <c r="AP16" s="6">
        <f t="shared" si="33"/>
        <v>2.4078842985616227</v>
      </c>
      <c r="AQ16" s="6">
        <f t="shared" si="33"/>
        <v>2.533094282086827</v>
      </c>
      <c r="AR16" s="6">
        <f t="shared" si="33"/>
        <v>2.6648151847553421</v>
      </c>
      <c r="AS16" s="6">
        <f t="shared" si="33"/>
        <v>2.8033855743626201</v>
      </c>
      <c r="AT16" s="6">
        <f t="shared" si="33"/>
        <v>2.9491616242294767</v>
      </c>
      <c r="AU16" s="6">
        <f t="shared" si="33"/>
        <v>3.1025180286894094</v>
      </c>
      <c r="AV16" s="6">
        <f t="shared" si="33"/>
        <v>3.2638489661812589</v>
      </c>
      <c r="AW16" s="6">
        <f t="shared" si="33"/>
        <v>3.4335691124226844</v>
      </c>
      <c r="AX16" s="6">
        <f t="shared" si="33"/>
        <v>3.612114706268664</v>
      </c>
      <c r="AY16" s="6">
        <f t="shared" si="33"/>
        <v>3.799944670994635</v>
      </c>
      <c r="AZ16" s="6">
        <f t="shared" si="33"/>
        <v>3.9975417938863562</v>
      </c>
      <c r="BA16" s="6">
        <f t="shared" si="33"/>
        <v>4.2054139671684467</v>
      </c>
      <c r="BB16" s="6">
        <f t="shared" si="33"/>
        <v>4.4240954934612065</v>
      </c>
      <c r="BC16" s="6">
        <f t="shared" si="33"/>
        <v>4.6541484591211892</v>
      </c>
      <c r="BD16" s="6">
        <f t="shared" si="33"/>
        <v>4.8961641789954911</v>
      </c>
      <c r="BE16" s="6">
        <f t="shared" si="33"/>
        <v>5.1507647163032564</v>
      </c>
      <c r="BF16" s="6">
        <f t="shared" si="33"/>
        <v>5.4186044815510259</v>
      </c>
      <c r="BG16" s="6">
        <f t="shared" si="33"/>
        <v>5.7003719145916794</v>
      </c>
      <c r="BH16" s="6">
        <f t="shared" si="33"/>
        <v>5.9967912541504473</v>
      </c>
      <c r="BI16" s="6">
        <f t="shared" si="33"/>
        <v>6.3086243993662707</v>
      </c>
      <c r="BJ16" s="6">
        <f t="shared" si="33"/>
        <v>6.6366728681333171</v>
      </c>
      <c r="BK16" s="6">
        <f t="shared" si="33"/>
        <v>6.9817798572762495</v>
      </c>
      <c r="BL16" s="6">
        <f t="shared" si="33"/>
        <v>7.3448324098546145</v>
      </c>
      <c r="BM16" s="6">
        <f t="shared" si="33"/>
        <v>7.7267636951670546</v>
      </c>
      <c r="BN16" s="6">
        <f t="shared" si="33"/>
        <v>8.1285554073157424</v>
      </c>
      <c r="BO16" s="6">
        <f t="shared" si="33"/>
        <v>8.551240288496162</v>
      </c>
      <c r="BP16" s="6">
        <f t="shared" si="33"/>
        <v>8.9959047834979629</v>
      </c>
      <c r="BQ16" s="6">
        <f t="shared" si="33"/>
        <v>9.4636918322398582</v>
      </c>
      <c r="BR16" s="6">
        <f t="shared" si="33"/>
        <v>9.9558038075163307</v>
      </c>
      <c r="BS16" s="6">
        <f t="shared" si="33"/>
        <v>10.47350560550718</v>
      </c>
      <c r="BT16" s="6">
        <f t="shared" si="33"/>
        <v>11.018127896993553</v>
      </c>
      <c r="BU16" s="6">
        <f t="shared" si="33"/>
        <v>11.591070547637218</v>
      </c>
      <c r="BV16" s="6">
        <f t="shared" si="33"/>
        <v>12.193806216114353</v>
      </c>
      <c r="BW16" s="6">
        <f t="shared" si="33"/>
        <v>12.8278841393523</v>
      </c>
      <c r="BX16" s="6">
        <f t="shared" si="33"/>
        <v>13.494934114598619</v>
      </c>
      <c r="BY16" s="6">
        <f t="shared" si="33"/>
        <v>14.196670688557749</v>
      </c>
      <c r="BZ16" s="6">
        <f t="shared" si="33"/>
        <v>14.934897564362752</v>
      </c>
      <c r="CA16" s="6">
        <f t="shared" si="33"/>
        <v>15.711512237709615</v>
      </c>
      <c r="CB16" s="6">
        <f t="shared" si="33"/>
        <v>16.528510874070516</v>
      </c>
      <c r="CC16" s="6">
        <f t="shared" si="33"/>
        <v>17.387993439522184</v>
      </c>
      <c r="CD16" s="6">
        <f t="shared" si="33"/>
        <v>18.29216909837734</v>
      </c>
      <c r="CE16" s="6">
        <f t="shared" si="33"/>
        <v>19.243361891492963</v>
      </c>
      <c r="CF16" s="6">
        <f t="shared" si="33"/>
        <v>20.244016709850598</v>
      </c>
      <c r="CG16" s="6">
        <f t="shared" si="33"/>
        <v>21.296705578762829</v>
      </c>
      <c r="CH16" s="6">
        <f t="shared" si="33"/>
        <v>22.404134268858495</v>
      </c>
      <c r="CI16" s="6">
        <f t="shared" si="33"/>
        <v>23.569149250839139</v>
      </c>
      <c r="CJ16" s="6">
        <f t="shared" si="33"/>
        <v>24.794745011882775</v>
      </c>
      <c r="CK16" s="6">
        <f t="shared" si="33"/>
        <v>26.08407175250068</v>
      </c>
      <c r="CL16" s="6">
        <f t="shared" si="33"/>
        <v>27.440443483630716</v>
      </c>
      <c r="CM16" s="6">
        <f t="shared" ref="CM16:EX16" si="34">1.052*CL16</f>
        <v>28.867346544779515</v>
      </c>
      <c r="CN16" s="6">
        <f t="shared" si="34"/>
        <v>30.36844856510805</v>
      </c>
      <c r="CO16" s="6">
        <f t="shared" si="34"/>
        <v>31.947607890493671</v>
      </c>
      <c r="CP16" s="6">
        <f t="shared" si="34"/>
        <v>33.608883500799344</v>
      </c>
      <c r="CQ16" s="6">
        <f t="shared" si="34"/>
        <v>35.356545442840911</v>
      </c>
      <c r="CR16" s="6">
        <f t="shared" si="34"/>
        <v>37.195085805868644</v>
      </c>
      <c r="CS16" s="6">
        <f t="shared" si="34"/>
        <v>39.129230267773814</v>
      </c>
      <c r="CT16" s="6">
        <f t="shared" si="34"/>
        <v>41.163950241698053</v>
      </c>
      <c r="CU16" s="6">
        <f t="shared" si="34"/>
        <v>43.304475654266355</v>
      </c>
      <c r="CV16" s="6">
        <f t="shared" si="34"/>
        <v>45.556308388288208</v>
      </c>
      <c r="CW16" s="6">
        <f t="shared" si="34"/>
        <v>47.925236424479195</v>
      </c>
      <c r="CX16" s="6">
        <f t="shared" si="34"/>
        <v>50.417348718552113</v>
      </c>
      <c r="CY16" s="6">
        <f t="shared" si="34"/>
        <v>53.039050851916826</v>
      </c>
      <c r="CZ16" s="6">
        <f t="shared" si="34"/>
        <v>55.797081496216506</v>
      </c>
      <c r="DA16" s="6">
        <f t="shared" si="34"/>
        <v>58.698529734019765</v>
      </c>
      <c r="DB16" s="6">
        <f t="shared" si="34"/>
        <v>61.750853280188792</v>
      </c>
      <c r="DC16" s="6">
        <f t="shared" si="34"/>
        <v>64.961897650758615</v>
      </c>
      <c r="DD16" s="6">
        <f t="shared" si="34"/>
        <v>68.339916328598065</v>
      </c>
      <c r="DE16" s="6">
        <f t="shared" si="34"/>
        <v>71.893591977685162</v>
      </c>
      <c r="DF16" s="6">
        <f t="shared" si="34"/>
        <v>75.632058760524799</v>
      </c>
      <c r="DG16" s="6">
        <f t="shared" si="34"/>
        <v>79.56492581607209</v>
      </c>
      <c r="DH16" s="6">
        <f t="shared" si="34"/>
        <v>83.702301958507846</v>
      </c>
      <c r="DI16" s="6">
        <f t="shared" si="34"/>
        <v>88.054821660350257</v>
      </c>
      <c r="DJ16" s="6">
        <f t="shared" si="34"/>
        <v>92.633672386688474</v>
      </c>
      <c r="DK16" s="6">
        <f t="shared" si="34"/>
        <v>97.450623350796278</v>
      </c>
      <c r="DL16" s="6">
        <f t="shared" si="34"/>
        <v>102.51805576503769</v>
      </c>
      <c r="DM16" s="6">
        <f t="shared" si="34"/>
        <v>107.84899466481966</v>
      </c>
      <c r="DN16" s="6">
        <f t="shared" si="34"/>
        <v>113.45714238739028</v>
      </c>
      <c r="DO16" s="6">
        <f t="shared" si="34"/>
        <v>119.35691379153458</v>
      </c>
      <c r="DP16" s="6">
        <f t="shared" si="34"/>
        <v>125.56347330869438</v>
      </c>
      <c r="DQ16" s="6">
        <f t="shared" si="34"/>
        <v>132.09277392074651</v>
      </c>
      <c r="DR16" s="6">
        <f t="shared" si="34"/>
        <v>138.96159816462534</v>
      </c>
      <c r="DS16" s="6">
        <f t="shared" si="34"/>
        <v>146.18760126918588</v>
      </c>
      <c r="DT16" s="6">
        <f t="shared" si="34"/>
        <v>153.78935653518354</v>
      </c>
      <c r="DU16" s="6">
        <f t="shared" si="34"/>
        <v>161.78640307501308</v>
      </c>
      <c r="DV16" s="6">
        <f t="shared" si="34"/>
        <v>170.19929603491377</v>
      </c>
      <c r="DW16" s="6">
        <f t="shared" si="34"/>
        <v>179.04965942872929</v>
      </c>
      <c r="DX16" s="6">
        <f t="shared" si="34"/>
        <v>188.36024171902321</v>
      </c>
      <c r="DY16" s="6">
        <f t="shared" si="34"/>
        <v>198.15497428841243</v>
      </c>
      <c r="DZ16" s="6">
        <f t="shared" si="34"/>
        <v>208.45903295140988</v>
      </c>
      <c r="EA16" s="6">
        <f t="shared" si="34"/>
        <v>219.2989026648832</v>
      </c>
      <c r="EB16" s="6">
        <f t="shared" si="34"/>
        <v>230.70244560345714</v>
      </c>
      <c r="EC16" s="6">
        <f t="shared" si="34"/>
        <v>242.6989727748369</v>
      </c>
      <c r="ED16" s="6">
        <f t="shared" si="34"/>
        <v>255.31931935912843</v>
      </c>
      <c r="EE16" s="6">
        <f t="shared" si="34"/>
        <v>268.59592396580314</v>
      </c>
      <c r="EF16" s="6">
        <f t="shared" si="34"/>
        <v>282.56291201202492</v>
      </c>
      <c r="EG16" s="6">
        <f t="shared" si="34"/>
        <v>297.25618343665025</v>
      </c>
      <c r="EH16" s="6">
        <f t="shared" si="34"/>
        <v>312.71350497535605</v>
      </c>
      <c r="EI16" s="6">
        <f t="shared" si="34"/>
        <v>328.9746072340746</v>
      </c>
      <c r="EJ16" s="6">
        <f t="shared" si="34"/>
        <v>346.08128681024647</v>
      </c>
      <c r="EK16" s="6">
        <f t="shared" si="34"/>
        <v>364.07751372437929</v>
      </c>
      <c r="EL16" s="6">
        <f t="shared" si="34"/>
        <v>383.00954443804704</v>
      </c>
      <c r="EM16" s="6">
        <f t="shared" si="34"/>
        <v>402.92604074882553</v>
      </c>
      <c r="EN16" s="6">
        <f t="shared" si="34"/>
        <v>423.87819486776448</v>
      </c>
      <c r="EO16" s="6">
        <f t="shared" si="34"/>
        <v>445.91986100088826</v>
      </c>
      <c r="EP16" s="6">
        <f t="shared" si="34"/>
        <v>469.10769377293445</v>
      </c>
      <c r="EQ16" s="6">
        <f t="shared" si="34"/>
        <v>493.50129384912708</v>
      </c>
      <c r="ER16" s="6">
        <f t="shared" si="34"/>
        <v>519.16336112928172</v>
      </c>
      <c r="ES16" s="6">
        <f t="shared" si="34"/>
        <v>546.15985590800437</v>
      </c>
      <c r="ET16" s="6">
        <f t="shared" si="34"/>
        <v>574.56016841522057</v>
      </c>
      <c r="EU16" s="6">
        <f t="shared" si="34"/>
        <v>604.43729717281212</v>
      </c>
      <c r="EV16" s="6">
        <f t="shared" si="34"/>
        <v>635.86803662579837</v>
      </c>
      <c r="EW16" s="6">
        <f t="shared" si="34"/>
        <v>668.9331745303399</v>
      </c>
      <c r="EX16" s="6">
        <f t="shared" si="34"/>
        <v>703.71769960591757</v>
      </c>
      <c r="EY16" s="6">
        <f t="shared" ref="EY16:FP16" si="35">1.052*EX16</f>
        <v>740.31101998542533</v>
      </c>
      <c r="EZ16" s="6">
        <f t="shared" si="35"/>
        <v>778.80719302466753</v>
      </c>
      <c r="FA16" s="6">
        <f t="shared" si="35"/>
        <v>819.30516706195033</v>
      </c>
      <c r="FB16" s="6">
        <f t="shared" si="35"/>
        <v>861.90903574917184</v>
      </c>
      <c r="FC16" s="6">
        <f t="shared" si="35"/>
        <v>906.72830560812884</v>
      </c>
      <c r="FD16" s="6">
        <f t="shared" si="35"/>
        <v>953.87817749975159</v>
      </c>
      <c r="FE16" s="6">
        <f t="shared" si="35"/>
        <v>1003.4798427297387</v>
      </c>
      <c r="FF16" s="6">
        <f t="shared" si="35"/>
        <v>1055.6607945516853</v>
      </c>
      <c r="FG16" s="6">
        <f t="shared" si="35"/>
        <v>1110.555155868373</v>
      </c>
      <c r="FH16" s="6">
        <f t="shared" si="35"/>
        <v>1168.3040239735285</v>
      </c>
      <c r="FI16" s="6">
        <f t="shared" si="35"/>
        <v>1229.055833220152</v>
      </c>
      <c r="FJ16" s="6">
        <f t="shared" si="35"/>
        <v>1292.9667365476</v>
      </c>
      <c r="FK16" s="6">
        <f t="shared" si="35"/>
        <v>1360.2010068480754</v>
      </c>
      <c r="FL16" s="6">
        <f t="shared" si="35"/>
        <v>1430.9314592041753</v>
      </c>
      <c r="FM16" s="6">
        <f t="shared" si="35"/>
        <v>1505.3398950827925</v>
      </c>
      <c r="FN16" s="6">
        <f t="shared" si="35"/>
        <v>1583.6175696270977</v>
      </c>
      <c r="FO16" s="6">
        <f t="shared" si="35"/>
        <v>1665.9656832477069</v>
      </c>
      <c r="FP16" s="6">
        <f t="shared" si="35"/>
        <v>1752.5958987765878</v>
      </c>
      <c r="FQ16" s="24">
        <f t="shared" si="21"/>
        <v>0.10237306171977595</v>
      </c>
    </row>
    <row r="17" spans="1:173">
      <c r="A17">
        <f t="shared" si="22"/>
        <v>7</v>
      </c>
      <c r="B17" t="s">
        <v>9</v>
      </c>
      <c r="C17" t="s">
        <v>30</v>
      </c>
      <c r="D17" s="6">
        <f ca="1">INPUT!G17</f>
        <v>1.29</v>
      </c>
      <c r="E17" s="6">
        <f ca="1">INPUT!I17</f>
        <v>1.4</v>
      </c>
      <c r="F17" s="6">
        <f t="shared" si="6"/>
        <v>3.6666666666666625E-2</v>
      </c>
      <c r="G17" s="6">
        <f ca="1">'DJL-4'!R18</f>
        <v>37.925000000000004</v>
      </c>
      <c r="H17" s="6">
        <f t="shared" si="7"/>
        <v>1.29</v>
      </c>
      <c r="I17" s="6">
        <f t="shared" si="8"/>
        <v>1.3266666666666667</v>
      </c>
      <c r="J17" s="6">
        <f t="shared" si="9"/>
        <v>1.3633333333333333</v>
      </c>
      <c r="K17" s="6">
        <f t="shared" si="10"/>
        <v>1.4</v>
      </c>
      <c r="L17" s="6">
        <f t="shared" si="11"/>
        <v>1.4727999999999999</v>
      </c>
      <c r="M17" s="4">
        <f t="shared" si="23"/>
        <v>5.1999999999999998E-2</v>
      </c>
      <c r="N17" s="4">
        <f t="shared" si="12"/>
        <v>8.3457045473906102E-2</v>
      </c>
      <c r="V17" s="6">
        <f t="shared" si="13"/>
        <v>-37.925000000000004</v>
      </c>
      <c r="W17" s="6">
        <f t="shared" si="14"/>
        <v>1.29</v>
      </c>
      <c r="X17" s="6">
        <f t="shared" si="15"/>
        <v>1.3266666666666667</v>
      </c>
      <c r="Y17" s="6">
        <f t="shared" si="16"/>
        <v>1.3633333333333333</v>
      </c>
      <c r="Z17" s="6">
        <f t="shared" si="17"/>
        <v>1.4</v>
      </c>
      <c r="AA17" s="6">
        <f t="shared" ref="AA17:CL17" si="36">1.052*Z17</f>
        <v>1.4727999999999999</v>
      </c>
      <c r="AB17" s="6">
        <f t="shared" si="36"/>
        <v>1.5493855999999999</v>
      </c>
      <c r="AC17" s="6">
        <f t="shared" si="36"/>
        <v>1.6299536511999999</v>
      </c>
      <c r="AD17" s="6">
        <f t="shared" si="36"/>
        <v>1.7147112410623999</v>
      </c>
      <c r="AE17" s="6">
        <f t="shared" si="36"/>
        <v>1.8038762255976448</v>
      </c>
      <c r="AF17" s="6">
        <f t="shared" si="36"/>
        <v>1.8976777893287224</v>
      </c>
      <c r="AG17" s="6">
        <f t="shared" si="36"/>
        <v>1.9963570343738162</v>
      </c>
      <c r="AH17" s="6">
        <f t="shared" si="36"/>
        <v>2.1001676001612548</v>
      </c>
      <c r="AI17" s="6">
        <f t="shared" si="36"/>
        <v>2.20937631536964</v>
      </c>
      <c r="AJ17" s="6">
        <f t="shared" si="36"/>
        <v>2.3242638837688614</v>
      </c>
      <c r="AK17" s="6">
        <f t="shared" si="36"/>
        <v>2.4451256057248423</v>
      </c>
      <c r="AL17" s="6">
        <f t="shared" si="36"/>
        <v>2.5722721372225341</v>
      </c>
      <c r="AM17" s="6">
        <f t="shared" si="36"/>
        <v>2.706030288358106</v>
      </c>
      <c r="AN17" s="6">
        <f t="shared" si="36"/>
        <v>2.8467438633527276</v>
      </c>
      <c r="AO17" s="6">
        <f t="shared" si="36"/>
        <v>2.9947745442470697</v>
      </c>
      <c r="AP17" s="6">
        <f t="shared" si="36"/>
        <v>3.1505028205479175</v>
      </c>
      <c r="AQ17" s="6">
        <f t="shared" si="36"/>
        <v>3.3143289672164093</v>
      </c>
      <c r="AR17" s="6">
        <f t="shared" si="36"/>
        <v>3.4866740735116628</v>
      </c>
      <c r="AS17" s="6">
        <f t="shared" si="36"/>
        <v>3.6679811253342693</v>
      </c>
      <c r="AT17" s="6">
        <f t="shared" si="36"/>
        <v>3.8587161438516517</v>
      </c>
      <c r="AU17" s="6">
        <f t="shared" si="36"/>
        <v>4.059369383331938</v>
      </c>
      <c r="AV17" s="6">
        <f t="shared" si="36"/>
        <v>4.2704565912651988</v>
      </c>
      <c r="AW17" s="6">
        <f t="shared" si="36"/>
        <v>4.4925203340109894</v>
      </c>
      <c r="AX17" s="6">
        <f t="shared" si="36"/>
        <v>4.7261313913795613</v>
      </c>
      <c r="AY17" s="6">
        <f t="shared" si="36"/>
        <v>4.9718902237312985</v>
      </c>
      <c r="AZ17" s="6">
        <f t="shared" si="36"/>
        <v>5.2304285153653263</v>
      </c>
      <c r="BA17" s="6">
        <f t="shared" si="36"/>
        <v>5.5024107981643233</v>
      </c>
      <c r="BB17" s="6">
        <f t="shared" si="36"/>
        <v>5.788536159668868</v>
      </c>
      <c r="BC17" s="6">
        <f t="shared" si="36"/>
        <v>6.0895400399716495</v>
      </c>
      <c r="BD17" s="6">
        <f t="shared" si="36"/>
        <v>6.4061961220501757</v>
      </c>
      <c r="BE17" s="6">
        <f t="shared" si="36"/>
        <v>6.7393183203967855</v>
      </c>
      <c r="BF17" s="6">
        <f t="shared" si="36"/>
        <v>7.0897628730574187</v>
      </c>
      <c r="BG17" s="6">
        <f t="shared" si="36"/>
        <v>7.458430542456405</v>
      </c>
      <c r="BH17" s="6">
        <f t="shared" si="36"/>
        <v>7.846268930664138</v>
      </c>
      <c r="BI17" s="6">
        <f t="shared" si="36"/>
        <v>8.2542749150586729</v>
      </c>
      <c r="BJ17" s="6">
        <f t="shared" si="36"/>
        <v>8.6834972106417236</v>
      </c>
      <c r="BK17" s="6">
        <f t="shared" si="36"/>
        <v>9.1350390655950928</v>
      </c>
      <c r="BL17" s="6">
        <f t="shared" si="36"/>
        <v>9.6100610970060387</v>
      </c>
      <c r="BM17" s="6">
        <f t="shared" si="36"/>
        <v>10.109784274050353</v>
      </c>
      <c r="BN17" s="6">
        <f t="shared" si="36"/>
        <v>10.635493056300973</v>
      </c>
      <c r="BO17" s="6">
        <f t="shared" si="36"/>
        <v>11.188538695228624</v>
      </c>
      <c r="BP17" s="6">
        <f t="shared" si="36"/>
        <v>11.770342707380513</v>
      </c>
      <c r="BQ17" s="6">
        <f t="shared" si="36"/>
        <v>12.3824005281643</v>
      </c>
      <c r="BR17" s="6">
        <f t="shared" si="36"/>
        <v>13.026285355628845</v>
      </c>
      <c r="BS17" s="6">
        <f t="shared" si="36"/>
        <v>13.703652194121545</v>
      </c>
      <c r="BT17" s="6">
        <f t="shared" si="36"/>
        <v>14.416242108215867</v>
      </c>
      <c r="BU17" s="6">
        <f t="shared" si="36"/>
        <v>15.165886697843092</v>
      </c>
      <c r="BV17" s="6">
        <f t="shared" si="36"/>
        <v>15.954512806130934</v>
      </c>
      <c r="BW17" s="6">
        <f t="shared" si="36"/>
        <v>16.784147472049742</v>
      </c>
      <c r="BX17" s="6">
        <f t="shared" si="36"/>
        <v>17.65692314059633</v>
      </c>
      <c r="BY17" s="6">
        <f t="shared" si="36"/>
        <v>18.575083143907339</v>
      </c>
      <c r="BZ17" s="6">
        <f t="shared" si="36"/>
        <v>19.540987467390522</v>
      </c>
      <c r="CA17" s="6">
        <f t="shared" si="36"/>
        <v>20.557118815694832</v>
      </c>
      <c r="CB17" s="6">
        <f t="shared" si="36"/>
        <v>21.626088994110965</v>
      </c>
      <c r="CC17" s="6">
        <f t="shared" si="36"/>
        <v>22.750645621804736</v>
      </c>
      <c r="CD17" s="6">
        <f t="shared" si="36"/>
        <v>23.933679194138584</v>
      </c>
      <c r="CE17" s="6">
        <f t="shared" si="36"/>
        <v>25.178230512233792</v>
      </c>
      <c r="CF17" s="6">
        <f t="shared" si="36"/>
        <v>26.48749849886995</v>
      </c>
      <c r="CG17" s="6">
        <f t="shared" si="36"/>
        <v>27.864848420811189</v>
      </c>
      <c r="CH17" s="6">
        <f t="shared" si="36"/>
        <v>29.313820538693371</v>
      </c>
      <c r="CI17" s="6">
        <f t="shared" si="36"/>
        <v>30.838139206705428</v>
      </c>
      <c r="CJ17" s="6">
        <f t="shared" si="36"/>
        <v>32.441722445454111</v>
      </c>
      <c r="CK17" s="6">
        <f t="shared" si="36"/>
        <v>34.128692012617726</v>
      </c>
      <c r="CL17" s="6">
        <f t="shared" si="36"/>
        <v>35.903383997273849</v>
      </c>
      <c r="CM17" s="6">
        <f t="shared" ref="CM17:EX17" si="37">1.052*CL17</f>
        <v>37.770359965132094</v>
      </c>
      <c r="CN17" s="6">
        <f t="shared" si="37"/>
        <v>39.734418683318964</v>
      </c>
      <c r="CO17" s="6">
        <f t="shared" si="37"/>
        <v>41.800608454851549</v>
      </c>
      <c r="CP17" s="6">
        <f t="shared" si="37"/>
        <v>43.974240094503834</v>
      </c>
      <c r="CQ17" s="6">
        <f t="shared" si="37"/>
        <v>46.260900579418035</v>
      </c>
      <c r="CR17" s="6">
        <f t="shared" si="37"/>
        <v>48.666467409547778</v>
      </c>
      <c r="CS17" s="6">
        <f t="shared" si="37"/>
        <v>51.197123714844267</v>
      </c>
      <c r="CT17" s="6">
        <f t="shared" si="37"/>
        <v>53.859374148016173</v>
      </c>
      <c r="CU17" s="6">
        <f t="shared" si="37"/>
        <v>56.660061603713018</v>
      </c>
      <c r="CV17" s="6">
        <f t="shared" si="37"/>
        <v>59.606384807106096</v>
      </c>
      <c r="CW17" s="6">
        <f t="shared" si="37"/>
        <v>62.705916817075618</v>
      </c>
      <c r="CX17" s="6">
        <f t="shared" si="37"/>
        <v>65.96662449156355</v>
      </c>
      <c r="CY17" s="6">
        <f t="shared" si="37"/>
        <v>69.396888965124859</v>
      </c>
      <c r="CZ17" s="6">
        <f t="shared" si="37"/>
        <v>73.005527191311359</v>
      </c>
      <c r="DA17" s="6">
        <f t="shared" si="37"/>
        <v>76.801814605259551</v>
      </c>
      <c r="DB17" s="6">
        <f t="shared" si="37"/>
        <v>80.795508964733045</v>
      </c>
      <c r="DC17" s="6">
        <f t="shared" si="37"/>
        <v>84.996875430899166</v>
      </c>
      <c r="DD17" s="6">
        <f t="shared" si="37"/>
        <v>89.416712953305932</v>
      </c>
      <c r="DE17" s="6">
        <f t="shared" si="37"/>
        <v>94.066382026877847</v>
      </c>
      <c r="DF17" s="6">
        <f t="shared" si="37"/>
        <v>98.957833892275502</v>
      </c>
      <c r="DG17" s="6">
        <f t="shared" si="37"/>
        <v>104.10364125467383</v>
      </c>
      <c r="DH17" s="6">
        <f t="shared" si="37"/>
        <v>109.51703059991688</v>
      </c>
      <c r="DI17" s="6">
        <f t="shared" si="37"/>
        <v>115.21191619111256</v>
      </c>
      <c r="DJ17" s="6">
        <f t="shared" si="37"/>
        <v>121.20293583305042</v>
      </c>
      <c r="DK17" s="6">
        <f t="shared" si="37"/>
        <v>127.50548849636904</v>
      </c>
      <c r="DL17" s="6">
        <f t="shared" si="37"/>
        <v>134.13577389818025</v>
      </c>
      <c r="DM17" s="6">
        <f t="shared" si="37"/>
        <v>141.11083414088563</v>
      </c>
      <c r="DN17" s="6">
        <f t="shared" si="37"/>
        <v>148.44859751621169</v>
      </c>
      <c r="DO17" s="6">
        <f t="shared" si="37"/>
        <v>156.1679245870547</v>
      </c>
      <c r="DP17" s="6">
        <f t="shared" si="37"/>
        <v>164.28865666558156</v>
      </c>
      <c r="DQ17" s="6">
        <f t="shared" si="37"/>
        <v>172.8316668121918</v>
      </c>
      <c r="DR17" s="6">
        <f t="shared" si="37"/>
        <v>181.81891348642577</v>
      </c>
      <c r="DS17" s="6">
        <f t="shared" si="37"/>
        <v>191.27349698771991</v>
      </c>
      <c r="DT17" s="6">
        <f t="shared" si="37"/>
        <v>201.21971883108137</v>
      </c>
      <c r="DU17" s="6">
        <f t="shared" si="37"/>
        <v>211.6831442102976</v>
      </c>
      <c r="DV17" s="6">
        <f t="shared" si="37"/>
        <v>222.69066770923308</v>
      </c>
      <c r="DW17" s="6">
        <f t="shared" si="37"/>
        <v>234.27058243011322</v>
      </c>
      <c r="DX17" s="6">
        <f t="shared" si="37"/>
        <v>246.45265271647912</v>
      </c>
      <c r="DY17" s="6">
        <f t="shared" si="37"/>
        <v>259.26819065773606</v>
      </c>
      <c r="DZ17" s="6">
        <f t="shared" si="37"/>
        <v>272.75013657193836</v>
      </c>
      <c r="EA17" s="6">
        <f t="shared" si="37"/>
        <v>286.93314367367918</v>
      </c>
      <c r="EB17" s="6">
        <f t="shared" si="37"/>
        <v>301.85366714471053</v>
      </c>
      <c r="EC17" s="6">
        <f t="shared" si="37"/>
        <v>317.55005783623551</v>
      </c>
      <c r="ED17" s="6">
        <f t="shared" si="37"/>
        <v>334.06266084371975</v>
      </c>
      <c r="EE17" s="6">
        <f t="shared" si="37"/>
        <v>351.43391920759319</v>
      </c>
      <c r="EF17" s="6">
        <f t="shared" si="37"/>
        <v>369.70848300638806</v>
      </c>
      <c r="EG17" s="6">
        <f t="shared" si="37"/>
        <v>388.93332412272025</v>
      </c>
      <c r="EH17" s="6">
        <f t="shared" si="37"/>
        <v>409.15785697710174</v>
      </c>
      <c r="EI17" s="6">
        <f t="shared" si="37"/>
        <v>430.43406553991105</v>
      </c>
      <c r="EJ17" s="6">
        <f t="shared" si="37"/>
        <v>452.81663694798647</v>
      </c>
      <c r="EK17" s="6">
        <f t="shared" si="37"/>
        <v>476.36310206928181</v>
      </c>
      <c r="EL17" s="6">
        <f t="shared" si="37"/>
        <v>501.13398337688449</v>
      </c>
      <c r="EM17" s="6">
        <f t="shared" si="37"/>
        <v>527.19295051248253</v>
      </c>
      <c r="EN17" s="6">
        <f t="shared" si="37"/>
        <v>554.60698393913162</v>
      </c>
      <c r="EO17" s="6">
        <f t="shared" si="37"/>
        <v>583.44654710396651</v>
      </c>
      <c r="EP17" s="6">
        <f t="shared" si="37"/>
        <v>613.78576755337281</v>
      </c>
      <c r="EQ17" s="6">
        <f t="shared" si="37"/>
        <v>645.70262746614821</v>
      </c>
      <c r="ER17" s="6">
        <f t="shared" si="37"/>
        <v>679.27916409438797</v>
      </c>
      <c r="ES17" s="6">
        <f t="shared" si="37"/>
        <v>714.60168062729622</v>
      </c>
      <c r="ET17" s="6">
        <f t="shared" si="37"/>
        <v>751.76096801991571</v>
      </c>
      <c r="EU17" s="6">
        <f t="shared" si="37"/>
        <v>790.85253835695141</v>
      </c>
      <c r="EV17" s="6">
        <f t="shared" si="37"/>
        <v>831.97687035151296</v>
      </c>
      <c r="EW17" s="6">
        <f t="shared" si="37"/>
        <v>875.2396676097917</v>
      </c>
      <c r="EX17" s="6">
        <f t="shared" si="37"/>
        <v>920.75213032550096</v>
      </c>
      <c r="EY17" s="6">
        <f t="shared" ref="EY17:FP17" si="38">1.052*EX17</f>
        <v>968.631241102427</v>
      </c>
      <c r="EZ17" s="6">
        <f t="shared" si="38"/>
        <v>1019.0000656397533</v>
      </c>
      <c r="FA17" s="6">
        <f t="shared" si="38"/>
        <v>1071.9880690530206</v>
      </c>
      <c r="FB17" s="6">
        <f t="shared" si="38"/>
        <v>1127.7314486437776</v>
      </c>
      <c r="FC17" s="6">
        <f t="shared" si="38"/>
        <v>1186.3734839732542</v>
      </c>
      <c r="FD17" s="6">
        <f t="shared" si="38"/>
        <v>1248.0649051398634</v>
      </c>
      <c r="FE17" s="6">
        <f t="shared" si="38"/>
        <v>1312.9642802071364</v>
      </c>
      <c r="FF17" s="6">
        <f t="shared" si="38"/>
        <v>1381.2384227779075</v>
      </c>
      <c r="FG17" s="6">
        <f t="shared" si="38"/>
        <v>1453.0628207623588</v>
      </c>
      <c r="FH17" s="6">
        <f t="shared" si="38"/>
        <v>1528.6220874420014</v>
      </c>
      <c r="FI17" s="6">
        <f t="shared" si="38"/>
        <v>1608.1104359889855</v>
      </c>
      <c r="FJ17" s="6">
        <f t="shared" si="38"/>
        <v>1691.7321786604127</v>
      </c>
      <c r="FK17" s="6">
        <f t="shared" si="38"/>
        <v>1779.7022519507543</v>
      </c>
      <c r="FL17" s="6">
        <f t="shared" si="38"/>
        <v>1872.2467690521937</v>
      </c>
      <c r="FM17" s="6">
        <f t="shared" si="38"/>
        <v>1969.6036010429079</v>
      </c>
      <c r="FN17" s="6">
        <f t="shared" si="38"/>
        <v>2072.0229882971394</v>
      </c>
      <c r="FO17" s="6">
        <f t="shared" si="38"/>
        <v>2179.7681836885909</v>
      </c>
      <c r="FP17" s="6">
        <f t="shared" si="38"/>
        <v>2293.1161292403976</v>
      </c>
      <c r="FQ17" s="24">
        <f t="shared" si="21"/>
        <v>8.3457045473906102E-2</v>
      </c>
    </row>
    <row r="18" spans="1:173">
      <c r="A18">
        <f t="shared" si="22"/>
        <v>8</v>
      </c>
      <c r="B18" t="s">
        <v>10</v>
      </c>
      <c r="C18" t="s">
        <v>31</v>
      </c>
      <c r="D18" s="6">
        <f ca="1">INPUT!G18</f>
        <v>1.28</v>
      </c>
      <c r="E18" s="6">
        <f ca="1">INPUT!I18</f>
        <v>1.35</v>
      </c>
      <c r="F18" s="6">
        <f t="shared" si="6"/>
        <v>2.3333333333333355E-2</v>
      </c>
      <c r="G18" s="6">
        <f ca="1">'DJL-4'!R19</f>
        <v>21.811666666666664</v>
      </c>
      <c r="H18" s="6">
        <f t="shared" si="7"/>
        <v>1.28</v>
      </c>
      <c r="I18" s="6">
        <f t="shared" si="8"/>
        <v>1.3033333333333335</v>
      </c>
      <c r="J18" s="6">
        <f t="shared" si="9"/>
        <v>1.3266666666666669</v>
      </c>
      <c r="K18" s="6">
        <f t="shared" si="10"/>
        <v>1.3500000000000003</v>
      </c>
      <c r="L18" s="6">
        <f t="shared" si="11"/>
        <v>1.4202000000000004</v>
      </c>
      <c r="M18" s="4">
        <f t="shared" si="23"/>
        <v>5.1999999999999998E-2</v>
      </c>
      <c r="N18" s="4">
        <f t="shared" si="12"/>
        <v>0.10564588343342279</v>
      </c>
      <c r="V18" s="6">
        <f t="shared" si="13"/>
        <v>-21.811666666666664</v>
      </c>
      <c r="W18" s="6">
        <f t="shared" si="14"/>
        <v>1.28</v>
      </c>
      <c r="X18" s="6">
        <f t="shared" si="15"/>
        <v>1.3033333333333335</v>
      </c>
      <c r="Y18" s="6">
        <f t="shared" si="16"/>
        <v>1.3266666666666669</v>
      </c>
      <c r="Z18" s="6">
        <f t="shared" si="17"/>
        <v>1.3500000000000003</v>
      </c>
      <c r="AA18" s="6">
        <f t="shared" ref="AA18:CL18" si="39">1.052*Z18</f>
        <v>1.4202000000000004</v>
      </c>
      <c r="AB18" s="6">
        <f t="shared" si="39"/>
        <v>1.4940504000000003</v>
      </c>
      <c r="AC18" s="6">
        <f t="shared" si="39"/>
        <v>1.5717410208000004</v>
      </c>
      <c r="AD18" s="6">
        <f t="shared" si="39"/>
        <v>1.6534715538816005</v>
      </c>
      <c r="AE18" s="6">
        <f t="shared" si="39"/>
        <v>1.7394520746834439</v>
      </c>
      <c r="AF18" s="6">
        <f t="shared" si="39"/>
        <v>1.8299035825669829</v>
      </c>
      <c r="AG18" s="6">
        <f t="shared" si="39"/>
        <v>1.9250585688604662</v>
      </c>
      <c r="AH18" s="6">
        <f t="shared" si="39"/>
        <v>2.0251616144412106</v>
      </c>
      <c r="AI18" s="6">
        <f t="shared" si="39"/>
        <v>2.1304700183921534</v>
      </c>
      <c r="AJ18" s="6">
        <f t="shared" si="39"/>
        <v>2.2412544593485455</v>
      </c>
      <c r="AK18" s="6">
        <f t="shared" si="39"/>
        <v>2.3577996912346699</v>
      </c>
      <c r="AL18" s="6">
        <f t="shared" si="39"/>
        <v>2.4804052751788728</v>
      </c>
      <c r="AM18" s="6">
        <f t="shared" si="39"/>
        <v>2.6093863494881742</v>
      </c>
      <c r="AN18" s="6">
        <f t="shared" si="39"/>
        <v>2.7450744396615594</v>
      </c>
      <c r="AO18" s="6">
        <f t="shared" si="39"/>
        <v>2.8878183105239605</v>
      </c>
      <c r="AP18" s="6">
        <f t="shared" si="39"/>
        <v>3.0379848626712067</v>
      </c>
      <c r="AQ18" s="6">
        <f t="shared" si="39"/>
        <v>3.1959600755301096</v>
      </c>
      <c r="AR18" s="6">
        <f t="shared" si="39"/>
        <v>3.3621499994576753</v>
      </c>
      <c r="AS18" s="6">
        <f t="shared" si="39"/>
        <v>3.5369817994294745</v>
      </c>
      <c r="AT18" s="6">
        <f t="shared" si="39"/>
        <v>3.7209048529998072</v>
      </c>
      <c r="AU18" s="6">
        <f t="shared" si="39"/>
        <v>3.9143919053557972</v>
      </c>
      <c r="AV18" s="6">
        <f t="shared" si="39"/>
        <v>4.1179402844342992</v>
      </c>
      <c r="AW18" s="6">
        <f t="shared" si="39"/>
        <v>4.3320731792248832</v>
      </c>
      <c r="AX18" s="6">
        <f t="shared" si="39"/>
        <v>4.5573409845445774</v>
      </c>
      <c r="AY18" s="6">
        <f t="shared" si="39"/>
        <v>4.7943227157408952</v>
      </c>
      <c r="AZ18" s="6">
        <f t="shared" si="39"/>
        <v>5.0436274969594219</v>
      </c>
      <c r="BA18" s="6">
        <f t="shared" si="39"/>
        <v>5.3058961268013123</v>
      </c>
      <c r="BB18" s="6">
        <f t="shared" si="39"/>
        <v>5.5818027253949811</v>
      </c>
      <c r="BC18" s="6">
        <f t="shared" si="39"/>
        <v>5.8720564671155202</v>
      </c>
      <c r="BD18" s="6">
        <f t="shared" si="39"/>
        <v>6.1774034034055276</v>
      </c>
      <c r="BE18" s="6">
        <f t="shared" si="39"/>
        <v>6.4986283803826153</v>
      </c>
      <c r="BF18" s="6">
        <f t="shared" si="39"/>
        <v>6.836557056162512</v>
      </c>
      <c r="BG18" s="6">
        <f t="shared" si="39"/>
        <v>7.1920580230829625</v>
      </c>
      <c r="BH18" s="6">
        <f t="shared" si="39"/>
        <v>7.5660450402832771</v>
      </c>
      <c r="BI18" s="6">
        <f t="shared" si="39"/>
        <v>7.9594793823780075</v>
      </c>
      <c r="BJ18" s="6">
        <f t="shared" si="39"/>
        <v>8.3733723102616651</v>
      </c>
      <c r="BK18" s="6">
        <f t="shared" si="39"/>
        <v>8.8087876703952723</v>
      </c>
      <c r="BL18" s="6">
        <f t="shared" si="39"/>
        <v>9.2668446292558269</v>
      </c>
      <c r="BM18" s="6">
        <f t="shared" si="39"/>
        <v>9.748720549977131</v>
      </c>
      <c r="BN18" s="6">
        <f t="shared" si="39"/>
        <v>10.255654018575942</v>
      </c>
      <c r="BO18" s="6">
        <f t="shared" si="39"/>
        <v>10.788948027541892</v>
      </c>
      <c r="BP18" s="6">
        <f t="shared" si="39"/>
        <v>11.349973324974071</v>
      </c>
      <c r="BQ18" s="6">
        <f t="shared" si="39"/>
        <v>11.940171937872723</v>
      </c>
      <c r="BR18" s="6">
        <f t="shared" si="39"/>
        <v>12.561060878642104</v>
      </c>
      <c r="BS18" s="6">
        <f t="shared" si="39"/>
        <v>13.214236044331495</v>
      </c>
      <c r="BT18" s="6">
        <f t="shared" si="39"/>
        <v>13.901376318636732</v>
      </c>
      <c r="BU18" s="6">
        <f t="shared" si="39"/>
        <v>14.624247887205843</v>
      </c>
      <c r="BV18" s="6">
        <f t="shared" si="39"/>
        <v>15.384708777340547</v>
      </c>
      <c r="BW18" s="6">
        <f t="shared" si="39"/>
        <v>16.184713633762257</v>
      </c>
      <c r="BX18" s="6">
        <f t="shared" si="39"/>
        <v>17.026318742717894</v>
      </c>
      <c r="BY18" s="6">
        <f t="shared" si="39"/>
        <v>17.911687317339226</v>
      </c>
      <c r="BZ18" s="6">
        <f t="shared" si="39"/>
        <v>18.843095057840866</v>
      </c>
      <c r="CA18" s="6">
        <f t="shared" si="39"/>
        <v>19.822936000848593</v>
      </c>
      <c r="CB18" s="6">
        <f t="shared" si="39"/>
        <v>20.853728672892721</v>
      </c>
      <c r="CC18" s="6">
        <f t="shared" si="39"/>
        <v>21.938122563883145</v>
      </c>
      <c r="CD18" s="6">
        <f t="shared" si="39"/>
        <v>23.078904937205071</v>
      </c>
      <c r="CE18" s="6">
        <f t="shared" si="39"/>
        <v>24.279007993939736</v>
      </c>
      <c r="CF18" s="6">
        <f t="shared" si="39"/>
        <v>25.541516409624602</v>
      </c>
      <c r="CG18" s="6">
        <f t="shared" si="39"/>
        <v>26.869675262925082</v>
      </c>
      <c r="CH18" s="6">
        <f t="shared" si="39"/>
        <v>28.266898376597187</v>
      </c>
      <c r="CI18" s="6">
        <f t="shared" si="39"/>
        <v>29.73677709218024</v>
      </c>
      <c r="CJ18" s="6">
        <f t="shared" si="39"/>
        <v>31.283089500973613</v>
      </c>
      <c r="CK18" s="6">
        <f t="shared" si="39"/>
        <v>32.909810155024239</v>
      </c>
      <c r="CL18" s="6">
        <f t="shared" si="39"/>
        <v>34.621120283085503</v>
      </c>
      <c r="CM18" s="6">
        <f t="shared" ref="CM18:EX18" si="40">1.052*CL18</f>
        <v>36.421418537805948</v>
      </c>
      <c r="CN18" s="6">
        <f t="shared" si="40"/>
        <v>38.315332301771861</v>
      </c>
      <c r="CO18" s="6">
        <f t="shared" si="40"/>
        <v>40.307729581464002</v>
      </c>
      <c r="CP18" s="6">
        <f t="shared" si="40"/>
        <v>42.403731519700131</v>
      </c>
      <c r="CQ18" s="6">
        <f t="shared" si="40"/>
        <v>44.608725558724537</v>
      </c>
      <c r="CR18" s="6">
        <f t="shared" si="40"/>
        <v>46.928379287778213</v>
      </c>
      <c r="CS18" s="6">
        <f t="shared" si="40"/>
        <v>49.368655010742685</v>
      </c>
      <c r="CT18" s="6">
        <f t="shared" si="40"/>
        <v>51.935825071301309</v>
      </c>
      <c r="CU18" s="6">
        <f t="shared" si="40"/>
        <v>54.636487975008983</v>
      </c>
      <c r="CV18" s="6">
        <f t="shared" si="40"/>
        <v>57.47758534970945</v>
      </c>
      <c r="CW18" s="6">
        <f t="shared" si="40"/>
        <v>60.466419787894345</v>
      </c>
      <c r="CX18" s="6">
        <f t="shared" si="40"/>
        <v>63.610673616864851</v>
      </c>
      <c r="CY18" s="6">
        <f t="shared" si="40"/>
        <v>66.918428644941827</v>
      </c>
      <c r="CZ18" s="6">
        <f t="shared" si="40"/>
        <v>70.398186934478801</v>
      </c>
      <c r="DA18" s="6">
        <f t="shared" si="40"/>
        <v>74.058892655071702</v>
      </c>
      <c r="DB18" s="6">
        <f t="shared" si="40"/>
        <v>77.909955073135436</v>
      </c>
      <c r="DC18" s="6">
        <f t="shared" si="40"/>
        <v>81.961272736938483</v>
      </c>
      <c r="DD18" s="6">
        <f t="shared" si="40"/>
        <v>86.223258919259294</v>
      </c>
      <c r="DE18" s="6">
        <f t="shared" si="40"/>
        <v>90.70686838306078</v>
      </c>
      <c r="DF18" s="6">
        <f t="shared" si="40"/>
        <v>95.423625538979948</v>
      </c>
      <c r="DG18" s="6">
        <f t="shared" si="40"/>
        <v>100.38565406700691</v>
      </c>
      <c r="DH18" s="6">
        <f t="shared" si="40"/>
        <v>105.60570807849128</v>
      </c>
      <c r="DI18" s="6">
        <f t="shared" si="40"/>
        <v>111.09720489857283</v>
      </c>
      <c r="DJ18" s="6">
        <f t="shared" si="40"/>
        <v>116.87425955329861</v>
      </c>
      <c r="DK18" s="6">
        <f t="shared" si="40"/>
        <v>122.95172105007015</v>
      </c>
      <c r="DL18" s="6">
        <f t="shared" si="40"/>
        <v>129.34521054467379</v>
      </c>
      <c r="DM18" s="6">
        <f t="shared" si="40"/>
        <v>136.07116149299682</v>
      </c>
      <c r="DN18" s="6">
        <f t="shared" si="40"/>
        <v>143.14686189063266</v>
      </c>
      <c r="DO18" s="6">
        <f t="shared" si="40"/>
        <v>150.59049870894557</v>
      </c>
      <c r="DP18" s="6">
        <f t="shared" si="40"/>
        <v>158.42120464181076</v>
      </c>
      <c r="DQ18" s="6">
        <f t="shared" si="40"/>
        <v>166.65910728318494</v>
      </c>
      <c r="DR18" s="6">
        <f t="shared" si="40"/>
        <v>175.32538086191056</v>
      </c>
      <c r="DS18" s="6">
        <f t="shared" si="40"/>
        <v>184.44230066672992</v>
      </c>
      <c r="DT18" s="6">
        <f t="shared" si="40"/>
        <v>194.03330030139989</v>
      </c>
      <c r="DU18" s="6">
        <f t="shared" si="40"/>
        <v>204.12303191707269</v>
      </c>
      <c r="DV18" s="6">
        <f t="shared" si="40"/>
        <v>214.73742957676049</v>
      </c>
      <c r="DW18" s="6">
        <f t="shared" si="40"/>
        <v>225.90377591475203</v>
      </c>
      <c r="DX18" s="6">
        <f t="shared" si="40"/>
        <v>237.65077226231915</v>
      </c>
      <c r="DY18" s="6">
        <f t="shared" si="40"/>
        <v>250.00861241995975</v>
      </c>
      <c r="DZ18" s="6">
        <f t="shared" si="40"/>
        <v>263.00906026579764</v>
      </c>
      <c r="EA18" s="6">
        <f t="shared" si="40"/>
        <v>276.68553139961915</v>
      </c>
      <c r="EB18" s="6">
        <f t="shared" si="40"/>
        <v>291.07317903239937</v>
      </c>
      <c r="EC18" s="6">
        <f t="shared" si="40"/>
        <v>306.20898434208414</v>
      </c>
      <c r="ED18" s="6">
        <f t="shared" si="40"/>
        <v>322.13185152787253</v>
      </c>
      <c r="EE18" s="6">
        <f t="shared" si="40"/>
        <v>338.88270780732194</v>
      </c>
      <c r="EF18" s="6">
        <f t="shared" si="40"/>
        <v>356.50460861330271</v>
      </c>
      <c r="EG18" s="6">
        <f t="shared" si="40"/>
        <v>375.04284826119448</v>
      </c>
      <c r="EH18" s="6">
        <f t="shared" si="40"/>
        <v>394.5450763707766</v>
      </c>
      <c r="EI18" s="6">
        <f t="shared" si="40"/>
        <v>415.06142034205698</v>
      </c>
      <c r="EJ18" s="6">
        <f t="shared" si="40"/>
        <v>436.64461419984394</v>
      </c>
      <c r="EK18" s="6">
        <f t="shared" si="40"/>
        <v>459.35013413823583</v>
      </c>
      <c r="EL18" s="6">
        <f t="shared" si="40"/>
        <v>483.23634111342409</v>
      </c>
      <c r="EM18" s="6">
        <f t="shared" si="40"/>
        <v>508.36463085132215</v>
      </c>
      <c r="EN18" s="6">
        <f t="shared" si="40"/>
        <v>534.79959165559092</v>
      </c>
      <c r="EO18" s="6">
        <f t="shared" si="40"/>
        <v>562.60917042168171</v>
      </c>
      <c r="EP18" s="6">
        <f t="shared" si="40"/>
        <v>591.86484728360915</v>
      </c>
      <c r="EQ18" s="6">
        <f t="shared" si="40"/>
        <v>622.64181934235683</v>
      </c>
      <c r="ER18" s="6">
        <f t="shared" si="40"/>
        <v>655.01919394815945</v>
      </c>
      <c r="ES18" s="6">
        <f t="shared" si="40"/>
        <v>689.08019203346373</v>
      </c>
      <c r="ET18" s="6">
        <f t="shared" si="40"/>
        <v>724.9123620192039</v>
      </c>
      <c r="EU18" s="6">
        <f t="shared" si="40"/>
        <v>762.60780484420252</v>
      </c>
      <c r="EV18" s="6">
        <f t="shared" si="40"/>
        <v>802.26341069610112</v>
      </c>
      <c r="EW18" s="6">
        <f t="shared" si="40"/>
        <v>843.9811080522984</v>
      </c>
      <c r="EX18" s="6">
        <f t="shared" si="40"/>
        <v>887.86812567101799</v>
      </c>
      <c r="EY18" s="6">
        <f t="shared" ref="EY18:FP18" si="41">1.052*EX18</f>
        <v>934.037268205911</v>
      </c>
      <c r="EZ18" s="6">
        <f t="shared" si="41"/>
        <v>982.60720615261846</v>
      </c>
      <c r="FA18" s="6">
        <f t="shared" si="41"/>
        <v>1033.7027808725547</v>
      </c>
      <c r="FB18" s="6">
        <f t="shared" si="41"/>
        <v>1087.4553254779275</v>
      </c>
      <c r="FC18" s="6">
        <f t="shared" si="41"/>
        <v>1144.0030024027799</v>
      </c>
      <c r="FD18" s="6">
        <f t="shared" si="41"/>
        <v>1203.4911585277246</v>
      </c>
      <c r="FE18" s="6">
        <f t="shared" si="41"/>
        <v>1266.0726987711662</v>
      </c>
      <c r="FF18" s="6">
        <f t="shared" si="41"/>
        <v>1331.9084791072669</v>
      </c>
      <c r="FG18" s="6">
        <f t="shared" si="41"/>
        <v>1401.1677200208449</v>
      </c>
      <c r="FH18" s="6">
        <f t="shared" si="41"/>
        <v>1474.0284414619289</v>
      </c>
      <c r="FI18" s="6">
        <f t="shared" si="41"/>
        <v>1550.6779204179493</v>
      </c>
      <c r="FJ18" s="6">
        <f t="shared" si="41"/>
        <v>1631.3131722796827</v>
      </c>
      <c r="FK18" s="6">
        <f t="shared" si="41"/>
        <v>1716.1414572382262</v>
      </c>
      <c r="FL18" s="6">
        <f t="shared" si="41"/>
        <v>1805.380813014614</v>
      </c>
      <c r="FM18" s="6">
        <f t="shared" si="41"/>
        <v>1899.2606152913741</v>
      </c>
      <c r="FN18" s="6">
        <f t="shared" si="41"/>
        <v>1998.0221672865257</v>
      </c>
      <c r="FO18" s="6">
        <f t="shared" si="41"/>
        <v>2101.9193199854253</v>
      </c>
      <c r="FP18" s="6">
        <f t="shared" si="41"/>
        <v>2211.2191246246675</v>
      </c>
      <c r="FQ18" s="24">
        <f t="shared" si="21"/>
        <v>0.10564588343342279</v>
      </c>
    </row>
    <row r="19" spans="1:173">
      <c r="A19">
        <f t="shared" si="22"/>
        <v>9</v>
      </c>
      <c r="B19" t="s">
        <v>11</v>
      </c>
      <c r="C19" t="s">
        <v>32</v>
      </c>
      <c r="D19" s="6">
        <f ca="1">INPUT!G19</f>
        <v>3.32</v>
      </c>
      <c r="E19" s="6">
        <f ca="1">INPUT!I19</f>
        <v>3.7</v>
      </c>
      <c r="F19" s="6">
        <f t="shared" si="6"/>
        <v>0.12666666666666679</v>
      </c>
      <c r="G19" s="6">
        <f ca="1">'DJL-4'!R20</f>
        <v>67.475000000000009</v>
      </c>
      <c r="H19" s="6">
        <f t="shared" si="7"/>
        <v>3.32</v>
      </c>
      <c r="I19" s="6">
        <f t="shared" si="8"/>
        <v>3.4466666666666668</v>
      </c>
      <c r="J19" s="6">
        <f t="shared" si="9"/>
        <v>3.5733333333333337</v>
      </c>
      <c r="K19" s="6">
        <f t="shared" si="10"/>
        <v>3.7000000000000006</v>
      </c>
      <c r="L19" s="6">
        <f t="shared" si="11"/>
        <v>3.8924000000000007</v>
      </c>
      <c r="M19" s="4">
        <f t="shared" si="23"/>
        <v>5.1999999999999998E-2</v>
      </c>
      <c r="N19" s="4">
        <f t="shared" si="12"/>
        <v>9.9213866469953726E-2</v>
      </c>
      <c r="V19" s="6">
        <f t="shared" si="13"/>
        <v>-67.475000000000009</v>
      </c>
      <c r="W19" s="6">
        <f t="shared" si="14"/>
        <v>3.32</v>
      </c>
      <c r="X19" s="6">
        <f t="shared" si="15"/>
        <v>3.4466666666666668</v>
      </c>
      <c r="Y19" s="6">
        <f t="shared" si="16"/>
        <v>3.5733333333333337</v>
      </c>
      <c r="Z19" s="6">
        <f t="shared" si="17"/>
        <v>3.7000000000000006</v>
      </c>
      <c r="AA19" s="6">
        <f t="shared" ref="AA19:CL19" si="42">1.052*Z19</f>
        <v>3.8924000000000007</v>
      </c>
      <c r="AB19" s="6">
        <f t="shared" si="42"/>
        <v>4.0948048000000012</v>
      </c>
      <c r="AC19" s="6">
        <f t="shared" si="42"/>
        <v>4.3077346496000013</v>
      </c>
      <c r="AD19" s="6">
        <f t="shared" si="42"/>
        <v>4.5317368513792013</v>
      </c>
      <c r="AE19" s="6">
        <f t="shared" si="42"/>
        <v>4.7673871676509201</v>
      </c>
      <c r="AF19" s="6">
        <f t="shared" si="42"/>
        <v>5.0152913003687685</v>
      </c>
      <c r="AG19" s="6">
        <f t="shared" si="42"/>
        <v>5.2760864479879448</v>
      </c>
      <c r="AH19" s="6">
        <f t="shared" si="42"/>
        <v>5.5504429432833184</v>
      </c>
      <c r="AI19" s="6">
        <f t="shared" si="42"/>
        <v>5.8390659763340516</v>
      </c>
      <c r="AJ19" s="6">
        <f t="shared" si="42"/>
        <v>6.1426974071034222</v>
      </c>
      <c r="AK19" s="6">
        <f t="shared" si="42"/>
        <v>6.4621176722728002</v>
      </c>
      <c r="AL19" s="6">
        <f t="shared" si="42"/>
        <v>6.7981477912309858</v>
      </c>
      <c r="AM19" s="6">
        <f t="shared" si="42"/>
        <v>7.1516514763749974</v>
      </c>
      <c r="AN19" s="6">
        <f t="shared" si="42"/>
        <v>7.523537353146498</v>
      </c>
      <c r="AO19" s="6">
        <f t="shared" si="42"/>
        <v>7.9147612955101163</v>
      </c>
      <c r="AP19" s="6">
        <f t="shared" si="42"/>
        <v>8.3263288828766431</v>
      </c>
      <c r="AQ19" s="6">
        <f t="shared" si="42"/>
        <v>8.7592979847862296</v>
      </c>
      <c r="AR19" s="6">
        <f t="shared" si="42"/>
        <v>9.2147814799951142</v>
      </c>
      <c r="AS19" s="6">
        <f t="shared" si="42"/>
        <v>9.693950116954861</v>
      </c>
      <c r="AT19" s="6">
        <f t="shared" si="42"/>
        <v>10.198035523036515</v>
      </c>
      <c r="AU19" s="6">
        <f t="shared" si="42"/>
        <v>10.728333370234413</v>
      </c>
      <c r="AV19" s="6">
        <f t="shared" si="42"/>
        <v>11.286206705486602</v>
      </c>
      <c r="AW19" s="6">
        <f t="shared" si="42"/>
        <v>11.873089454171906</v>
      </c>
      <c r="AX19" s="6">
        <f t="shared" si="42"/>
        <v>12.490490105788846</v>
      </c>
      <c r="AY19" s="6">
        <f t="shared" si="42"/>
        <v>13.139995591289866</v>
      </c>
      <c r="AZ19" s="6">
        <f t="shared" si="42"/>
        <v>13.82327536203694</v>
      </c>
      <c r="BA19" s="6">
        <f t="shared" si="42"/>
        <v>14.542085680862861</v>
      </c>
      <c r="BB19" s="6">
        <f t="shared" si="42"/>
        <v>15.298274136267731</v>
      </c>
      <c r="BC19" s="6">
        <f t="shared" si="42"/>
        <v>16.093784391353655</v>
      </c>
      <c r="BD19" s="6">
        <f t="shared" si="42"/>
        <v>16.930661179704046</v>
      </c>
      <c r="BE19" s="6">
        <f t="shared" si="42"/>
        <v>17.811055561048658</v>
      </c>
      <c r="BF19" s="6">
        <f t="shared" si="42"/>
        <v>18.737230450223191</v>
      </c>
      <c r="BG19" s="6">
        <f t="shared" si="42"/>
        <v>19.711566433634797</v>
      </c>
      <c r="BH19" s="6">
        <f t="shared" si="42"/>
        <v>20.736567888183806</v>
      </c>
      <c r="BI19" s="6">
        <f t="shared" si="42"/>
        <v>21.814869418369366</v>
      </c>
      <c r="BJ19" s="6">
        <f t="shared" si="42"/>
        <v>22.949242628124573</v>
      </c>
      <c r="BK19" s="6">
        <f t="shared" si="42"/>
        <v>24.14260324478705</v>
      </c>
      <c r="BL19" s="6">
        <f t="shared" si="42"/>
        <v>25.39801861351598</v>
      </c>
      <c r="BM19" s="6">
        <f t="shared" si="42"/>
        <v>26.718715581418813</v>
      </c>
      <c r="BN19" s="6">
        <f t="shared" si="42"/>
        <v>28.108088791652591</v>
      </c>
      <c r="BO19" s="6">
        <f t="shared" si="42"/>
        <v>29.569709408818525</v>
      </c>
      <c r="BP19" s="6">
        <f t="shared" si="42"/>
        <v>31.107334298077092</v>
      </c>
      <c r="BQ19" s="6">
        <f t="shared" si="42"/>
        <v>32.724915681577102</v>
      </c>
      <c r="BR19" s="6">
        <f t="shared" si="42"/>
        <v>34.426611297019114</v>
      </c>
      <c r="BS19" s="6">
        <f t="shared" si="42"/>
        <v>36.21679508446411</v>
      </c>
      <c r="BT19" s="6">
        <f t="shared" si="42"/>
        <v>38.100068428856247</v>
      </c>
      <c r="BU19" s="6">
        <f t="shared" si="42"/>
        <v>40.081271987156775</v>
      </c>
      <c r="BV19" s="6">
        <f t="shared" si="42"/>
        <v>42.165498130488928</v>
      </c>
      <c r="BW19" s="6">
        <f t="shared" si="42"/>
        <v>44.358104033274351</v>
      </c>
      <c r="BX19" s="6">
        <f t="shared" si="42"/>
        <v>46.66472544300462</v>
      </c>
      <c r="BY19" s="6">
        <f t="shared" si="42"/>
        <v>49.091291166040861</v>
      </c>
      <c r="BZ19" s="6">
        <f t="shared" si="42"/>
        <v>51.644038306674986</v>
      </c>
      <c r="CA19" s="6">
        <f t="shared" si="42"/>
        <v>54.329528298622087</v>
      </c>
      <c r="CB19" s="6">
        <f t="shared" si="42"/>
        <v>57.154663770150435</v>
      </c>
      <c r="CC19" s="6">
        <f t="shared" si="42"/>
        <v>60.126706286198264</v>
      </c>
      <c r="CD19" s="6">
        <f t="shared" si="42"/>
        <v>63.253295013080574</v>
      </c>
      <c r="CE19" s="6">
        <f t="shared" si="42"/>
        <v>66.542466353760773</v>
      </c>
      <c r="CF19" s="6">
        <f t="shared" si="42"/>
        <v>70.00267460415634</v>
      </c>
      <c r="CG19" s="6">
        <f t="shared" si="42"/>
        <v>73.64281368357247</v>
      </c>
      <c r="CH19" s="6">
        <f t="shared" si="42"/>
        <v>77.472239995118244</v>
      </c>
      <c r="CI19" s="6">
        <f t="shared" si="42"/>
        <v>81.500796474864401</v>
      </c>
      <c r="CJ19" s="6">
        <f t="shared" si="42"/>
        <v>85.738837891557353</v>
      </c>
      <c r="CK19" s="6">
        <f t="shared" si="42"/>
        <v>90.19725746191834</v>
      </c>
      <c r="CL19" s="6">
        <f t="shared" si="42"/>
        <v>94.8875148499381</v>
      </c>
      <c r="CM19" s="6">
        <f t="shared" ref="CM19:EX19" si="43">1.052*CL19</f>
        <v>99.821665622134887</v>
      </c>
      <c r="CN19" s="6">
        <f t="shared" si="43"/>
        <v>105.0123922344859</v>
      </c>
      <c r="CO19" s="6">
        <f t="shared" si="43"/>
        <v>110.47303663067918</v>
      </c>
      <c r="CP19" s="6">
        <f t="shared" si="43"/>
        <v>116.2176345354745</v>
      </c>
      <c r="CQ19" s="6">
        <f t="shared" si="43"/>
        <v>122.26095153131918</v>
      </c>
      <c r="CR19" s="6">
        <f t="shared" si="43"/>
        <v>128.61852101094777</v>
      </c>
      <c r="CS19" s="6">
        <f t="shared" si="43"/>
        <v>135.30668410351706</v>
      </c>
      <c r="CT19" s="6">
        <f t="shared" si="43"/>
        <v>142.34263167689994</v>
      </c>
      <c r="CU19" s="6">
        <f t="shared" si="43"/>
        <v>149.74444852409874</v>
      </c>
      <c r="CV19" s="6">
        <f t="shared" si="43"/>
        <v>157.53115984735189</v>
      </c>
      <c r="CW19" s="6">
        <f t="shared" si="43"/>
        <v>165.72278015941419</v>
      </c>
      <c r="CX19" s="6">
        <f t="shared" si="43"/>
        <v>174.34036472770373</v>
      </c>
      <c r="CY19" s="6">
        <f t="shared" si="43"/>
        <v>183.40606369354433</v>
      </c>
      <c r="CZ19" s="6">
        <f t="shared" si="43"/>
        <v>192.94317900560864</v>
      </c>
      <c r="DA19" s="6">
        <f t="shared" si="43"/>
        <v>202.9762243139003</v>
      </c>
      <c r="DB19" s="6">
        <f t="shared" si="43"/>
        <v>213.53098797822312</v>
      </c>
      <c r="DC19" s="6">
        <f t="shared" si="43"/>
        <v>224.63459935309075</v>
      </c>
      <c r="DD19" s="6">
        <f t="shared" si="43"/>
        <v>236.31559851945147</v>
      </c>
      <c r="DE19" s="6">
        <f t="shared" si="43"/>
        <v>248.60400964246296</v>
      </c>
      <c r="DF19" s="6">
        <f t="shared" si="43"/>
        <v>261.53141814387106</v>
      </c>
      <c r="DG19" s="6">
        <f t="shared" si="43"/>
        <v>275.13105188735238</v>
      </c>
      <c r="DH19" s="6">
        <f t="shared" si="43"/>
        <v>289.4378665854947</v>
      </c>
      <c r="DI19" s="6">
        <f t="shared" si="43"/>
        <v>304.48863564794044</v>
      </c>
      <c r="DJ19" s="6">
        <f t="shared" si="43"/>
        <v>320.32204470163333</v>
      </c>
      <c r="DK19" s="6">
        <f t="shared" si="43"/>
        <v>336.9787910261183</v>
      </c>
      <c r="DL19" s="6">
        <f t="shared" si="43"/>
        <v>354.50168815947649</v>
      </c>
      <c r="DM19" s="6">
        <f t="shared" si="43"/>
        <v>372.93577594376927</v>
      </c>
      <c r="DN19" s="6">
        <f t="shared" si="43"/>
        <v>392.32843629284531</v>
      </c>
      <c r="DO19" s="6">
        <f t="shared" si="43"/>
        <v>412.7295149800733</v>
      </c>
      <c r="DP19" s="6">
        <f t="shared" si="43"/>
        <v>434.19144975903714</v>
      </c>
      <c r="DQ19" s="6">
        <f t="shared" si="43"/>
        <v>456.7694051465071</v>
      </c>
      <c r="DR19" s="6">
        <f t="shared" si="43"/>
        <v>480.52141421412551</v>
      </c>
      <c r="DS19" s="6">
        <f t="shared" si="43"/>
        <v>505.50852775326007</v>
      </c>
      <c r="DT19" s="6">
        <f t="shared" si="43"/>
        <v>531.79497119642963</v>
      </c>
      <c r="DU19" s="6">
        <f t="shared" si="43"/>
        <v>559.44830969864404</v>
      </c>
      <c r="DV19" s="6">
        <f t="shared" si="43"/>
        <v>588.53962180297356</v>
      </c>
      <c r="DW19" s="6">
        <f t="shared" si="43"/>
        <v>619.14368213672822</v>
      </c>
      <c r="DX19" s="6">
        <f t="shared" si="43"/>
        <v>651.33915360783806</v>
      </c>
      <c r="DY19" s="6">
        <f t="shared" si="43"/>
        <v>685.20878959544564</v>
      </c>
      <c r="DZ19" s="6">
        <f t="shared" si="43"/>
        <v>720.83964665440885</v>
      </c>
      <c r="EA19" s="6">
        <f t="shared" si="43"/>
        <v>758.32330828043814</v>
      </c>
      <c r="EB19" s="6">
        <f t="shared" si="43"/>
        <v>797.75612031102094</v>
      </c>
      <c r="EC19" s="6">
        <f t="shared" si="43"/>
        <v>839.23943856719404</v>
      </c>
      <c r="ED19" s="6">
        <f t="shared" si="43"/>
        <v>882.87988937268813</v>
      </c>
      <c r="EE19" s="6">
        <f t="shared" si="43"/>
        <v>928.78964362006798</v>
      </c>
      <c r="EF19" s="6">
        <f t="shared" si="43"/>
        <v>977.08670508831153</v>
      </c>
      <c r="EG19" s="6">
        <f t="shared" si="43"/>
        <v>1027.8952137529038</v>
      </c>
      <c r="EH19" s="6">
        <f t="shared" si="43"/>
        <v>1081.3457648680549</v>
      </c>
      <c r="EI19" s="6">
        <f t="shared" si="43"/>
        <v>1137.5757446411938</v>
      </c>
      <c r="EJ19" s="6">
        <f t="shared" si="43"/>
        <v>1196.729683362536</v>
      </c>
      <c r="EK19" s="6">
        <f t="shared" si="43"/>
        <v>1258.9596268973878</v>
      </c>
      <c r="EL19" s="6">
        <f t="shared" si="43"/>
        <v>1324.4255274960519</v>
      </c>
      <c r="EM19" s="6">
        <f t="shared" si="43"/>
        <v>1393.2956549258467</v>
      </c>
      <c r="EN19" s="6">
        <f t="shared" si="43"/>
        <v>1465.7470289819908</v>
      </c>
      <c r="EO19" s="6">
        <f t="shared" si="43"/>
        <v>1541.9658744890544</v>
      </c>
      <c r="EP19" s="6">
        <f t="shared" si="43"/>
        <v>1622.1480999624853</v>
      </c>
      <c r="EQ19" s="6">
        <f t="shared" si="43"/>
        <v>1706.4998011605346</v>
      </c>
      <c r="ER19" s="6">
        <f t="shared" si="43"/>
        <v>1795.2377908208825</v>
      </c>
      <c r="ES19" s="6">
        <f t="shared" si="43"/>
        <v>1888.5901559435686</v>
      </c>
      <c r="ET19" s="6">
        <f t="shared" si="43"/>
        <v>1986.7968440526342</v>
      </c>
      <c r="EU19" s="6">
        <f t="shared" si="43"/>
        <v>2090.1102799433711</v>
      </c>
      <c r="EV19" s="6">
        <f t="shared" si="43"/>
        <v>2198.7960145004263</v>
      </c>
      <c r="EW19" s="6">
        <f t="shared" si="43"/>
        <v>2313.1334072544487</v>
      </c>
      <c r="EX19" s="6">
        <f t="shared" si="43"/>
        <v>2433.41634443168</v>
      </c>
      <c r="EY19" s="6">
        <f t="shared" ref="EY19:FP19" si="44">1.052*EX19</f>
        <v>2559.9539943421273</v>
      </c>
      <c r="EZ19" s="6">
        <f t="shared" si="44"/>
        <v>2693.0716020479181</v>
      </c>
      <c r="FA19" s="6">
        <f t="shared" si="44"/>
        <v>2833.1113253544099</v>
      </c>
      <c r="FB19" s="6">
        <f t="shared" si="44"/>
        <v>2980.4331142728392</v>
      </c>
      <c r="FC19" s="6">
        <f t="shared" si="44"/>
        <v>3135.415636215027</v>
      </c>
      <c r="FD19" s="6">
        <f t="shared" si="44"/>
        <v>3298.4572492982084</v>
      </c>
      <c r="FE19" s="6">
        <f t="shared" si="44"/>
        <v>3469.9770262617153</v>
      </c>
      <c r="FF19" s="6">
        <f t="shared" si="44"/>
        <v>3650.4158316273247</v>
      </c>
      <c r="FG19" s="6">
        <f t="shared" si="44"/>
        <v>3840.2374548719458</v>
      </c>
      <c r="FH19" s="6">
        <f t="shared" si="44"/>
        <v>4039.9298025252874</v>
      </c>
      <c r="FI19" s="6">
        <f t="shared" si="44"/>
        <v>4250.0061522566029</v>
      </c>
      <c r="FJ19" s="6">
        <f t="shared" si="44"/>
        <v>4471.0064721739463</v>
      </c>
      <c r="FK19" s="6">
        <f t="shared" si="44"/>
        <v>4703.4988087269921</v>
      </c>
      <c r="FL19" s="6">
        <f t="shared" si="44"/>
        <v>4948.0807467807963</v>
      </c>
      <c r="FM19" s="6">
        <f t="shared" si="44"/>
        <v>5205.3809456133977</v>
      </c>
      <c r="FN19" s="6">
        <f t="shared" si="44"/>
        <v>5476.0607547852942</v>
      </c>
      <c r="FO19" s="6">
        <f t="shared" si="44"/>
        <v>5760.8159140341295</v>
      </c>
      <c r="FP19" s="6">
        <f t="shared" si="44"/>
        <v>6060.3783415639045</v>
      </c>
      <c r="FQ19" s="24">
        <f t="shared" si="21"/>
        <v>9.9213866469953726E-2</v>
      </c>
    </row>
    <row r="20" spans="1:173">
      <c r="A20">
        <f t="shared" si="22"/>
        <v>10</v>
      </c>
      <c r="B20" t="s">
        <v>12</v>
      </c>
      <c r="C20" t="s">
        <v>33</v>
      </c>
      <c r="D20" s="6">
        <f ca="1">INPUT!G20</f>
        <v>1.2</v>
      </c>
      <c r="E20" s="6">
        <f ca="1">INPUT!I20</f>
        <v>1.5</v>
      </c>
      <c r="F20" s="6">
        <f t="shared" si="6"/>
        <v>0.10000000000000002</v>
      </c>
      <c r="G20" s="6">
        <f ca="1">'DJL-4'!R21</f>
        <v>38.408333333333339</v>
      </c>
      <c r="H20" s="6">
        <f t="shared" si="7"/>
        <v>1.2</v>
      </c>
      <c r="I20" s="6">
        <f t="shared" si="8"/>
        <v>1.3</v>
      </c>
      <c r="J20" s="6">
        <f t="shared" si="9"/>
        <v>1.4000000000000001</v>
      </c>
      <c r="K20" s="6">
        <f t="shared" si="10"/>
        <v>1.5000000000000002</v>
      </c>
      <c r="L20" s="6">
        <f t="shared" si="11"/>
        <v>1.5780000000000003</v>
      </c>
      <c r="M20" s="4">
        <f t="shared" si="23"/>
        <v>5.1999999999999998E-2</v>
      </c>
      <c r="N20" s="4">
        <f t="shared" si="12"/>
        <v>8.5094138629341551E-2</v>
      </c>
      <c r="V20" s="6">
        <f t="shared" si="13"/>
        <v>-38.408333333333339</v>
      </c>
      <c r="W20" s="6">
        <f t="shared" si="14"/>
        <v>1.2</v>
      </c>
      <c r="X20" s="6">
        <f t="shared" si="15"/>
        <v>1.3</v>
      </c>
      <c r="Y20" s="6">
        <f t="shared" si="16"/>
        <v>1.4000000000000001</v>
      </c>
      <c r="Z20" s="6">
        <f t="shared" si="17"/>
        <v>1.5000000000000002</v>
      </c>
      <c r="AA20" s="6">
        <f t="shared" ref="AA20:CL20" si="45">1.052*Z20</f>
        <v>1.5780000000000003</v>
      </c>
      <c r="AB20" s="6">
        <f t="shared" si="45"/>
        <v>1.6600560000000004</v>
      </c>
      <c r="AC20" s="6">
        <f t="shared" si="45"/>
        <v>1.7463789120000006</v>
      </c>
      <c r="AD20" s="6">
        <f t="shared" si="45"/>
        <v>1.8371906154240008</v>
      </c>
      <c r="AE20" s="6">
        <f t="shared" si="45"/>
        <v>1.9327245274260489</v>
      </c>
      <c r="AF20" s="6">
        <f t="shared" si="45"/>
        <v>2.0332262028522035</v>
      </c>
      <c r="AG20" s="6">
        <f t="shared" si="45"/>
        <v>2.1389539654005181</v>
      </c>
      <c r="AH20" s="6">
        <f t="shared" si="45"/>
        <v>2.2501795716013451</v>
      </c>
      <c r="AI20" s="6">
        <f t="shared" si="45"/>
        <v>2.3671889093246152</v>
      </c>
      <c r="AJ20" s="6">
        <f t="shared" si="45"/>
        <v>2.4902827326094954</v>
      </c>
      <c r="AK20" s="6">
        <f t="shared" si="45"/>
        <v>2.6197774347051892</v>
      </c>
      <c r="AL20" s="6">
        <f t="shared" si="45"/>
        <v>2.756005861309859</v>
      </c>
      <c r="AM20" s="6">
        <f t="shared" si="45"/>
        <v>2.8993181660979719</v>
      </c>
      <c r="AN20" s="6">
        <f t="shared" si="45"/>
        <v>3.0500827107350665</v>
      </c>
      <c r="AO20" s="6">
        <f t="shared" si="45"/>
        <v>3.2086870116932902</v>
      </c>
      <c r="AP20" s="6">
        <f t="shared" si="45"/>
        <v>3.3755387363013414</v>
      </c>
      <c r="AQ20" s="6">
        <f t="shared" si="45"/>
        <v>3.5510667505890114</v>
      </c>
      <c r="AR20" s="6">
        <f t="shared" si="45"/>
        <v>3.7357222216196404</v>
      </c>
      <c r="AS20" s="6">
        <f t="shared" si="45"/>
        <v>3.929979777143862</v>
      </c>
      <c r="AT20" s="6">
        <f t="shared" si="45"/>
        <v>4.1343387255553434</v>
      </c>
      <c r="AU20" s="6">
        <f t="shared" si="45"/>
        <v>4.3493243392842214</v>
      </c>
      <c r="AV20" s="6">
        <f t="shared" si="45"/>
        <v>4.5754892049270008</v>
      </c>
      <c r="AW20" s="6">
        <f t="shared" si="45"/>
        <v>4.8134146435832053</v>
      </c>
      <c r="AX20" s="6">
        <f t="shared" si="45"/>
        <v>5.0637122050495318</v>
      </c>
      <c r="AY20" s="6">
        <f t="shared" si="45"/>
        <v>5.3270252397121078</v>
      </c>
      <c r="AZ20" s="6">
        <f t="shared" si="45"/>
        <v>5.6040305521771376</v>
      </c>
      <c r="BA20" s="6">
        <f t="shared" si="45"/>
        <v>5.895440140890349</v>
      </c>
      <c r="BB20" s="6">
        <f t="shared" si="45"/>
        <v>6.2020030282166472</v>
      </c>
      <c r="BC20" s="6">
        <f t="shared" si="45"/>
        <v>6.5245071856839134</v>
      </c>
      <c r="BD20" s="6">
        <f t="shared" si="45"/>
        <v>6.8637815593394773</v>
      </c>
      <c r="BE20" s="6">
        <f t="shared" si="45"/>
        <v>7.2206982004251303</v>
      </c>
      <c r="BF20" s="6">
        <f t="shared" si="45"/>
        <v>7.5961745068472375</v>
      </c>
      <c r="BG20" s="6">
        <f t="shared" si="45"/>
        <v>7.9911755812032945</v>
      </c>
      <c r="BH20" s="6">
        <f t="shared" si="45"/>
        <v>8.406716711425867</v>
      </c>
      <c r="BI20" s="6">
        <f t="shared" si="45"/>
        <v>8.8438659804200128</v>
      </c>
      <c r="BJ20" s="6">
        <f t="shared" si="45"/>
        <v>9.3037470114018532</v>
      </c>
      <c r="BK20" s="6">
        <f t="shared" si="45"/>
        <v>9.7875418559947498</v>
      </c>
      <c r="BL20" s="6">
        <f t="shared" si="45"/>
        <v>10.296494032506477</v>
      </c>
      <c r="BM20" s="6">
        <f t="shared" si="45"/>
        <v>10.831911722196814</v>
      </c>
      <c r="BN20" s="6">
        <f t="shared" si="45"/>
        <v>11.395171131751049</v>
      </c>
      <c r="BO20" s="6">
        <f t="shared" si="45"/>
        <v>11.987720030602103</v>
      </c>
      <c r="BP20" s="6">
        <f t="shared" si="45"/>
        <v>12.611081472193414</v>
      </c>
      <c r="BQ20" s="6">
        <f t="shared" si="45"/>
        <v>13.266857708747471</v>
      </c>
      <c r="BR20" s="6">
        <f t="shared" si="45"/>
        <v>13.956734309602341</v>
      </c>
      <c r="BS20" s="6">
        <f t="shared" si="45"/>
        <v>14.682484493701663</v>
      </c>
      <c r="BT20" s="6">
        <f t="shared" si="45"/>
        <v>15.445973687374151</v>
      </c>
      <c r="BU20" s="6">
        <f t="shared" si="45"/>
        <v>16.249164319117607</v>
      </c>
      <c r="BV20" s="6">
        <f t="shared" si="45"/>
        <v>17.094120863711723</v>
      </c>
      <c r="BW20" s="6">
        <f t="shared" si="45"/>
        <v>17.983015148624734</v>
      </c>
      <c r="BX20" s="6">
        <f t="shared" si="45"/>
        <v>18.91813193635322</v>
      </c>
      <c r="BY20" s="6">
        <f t="shared" si="45"/>
        <v>19.90187479704359</v>
      </c>
      <c r="BZ20" s="6">
        <f t="shared" si="45"/>
        <v>20.936772286489859</v>
      </c>
      <c r="CA20" s="6">
        <f t="shared" si="45"/>
        <v>22.025484445387331</v>
      </c>
      <c r="CB20" s="6">
        <f t="shared" si="45"/>
        <v>23.170809636547474</v>
      </c>
      <c r="CC20" s="6">
        <f t="shared" si="45"/>
        <v>24.375691737647944</v>
      </c>
      <c r="CD20" s="6">
        <f t="shared" si="45"/>
        <v>25.643227708005639</v>
      </c>
      <c r="CE20" s="6">
        <f t="shared" si="45"/>
        <v>26.976675548821934</v>
      </c>
      <c r="CF20" s="6">
        <f t="shared" si="45"/>
        <v>28.379462677360674</v>
      </c>
      <c r="CG20" s="6">
        <f t="shared" si="45"/>
        <v>29.855194736583432</v>
      </c>
      <c r="CH20" s="6">
        <f t="shared" si="45"/>
        <v>31.40766486288577</v>
      </c>
      <c r="CI20" s="6">
        <f t="shared" si="45"/>
        <v>33.040863435755831</v>
      </c>
      <c r="CJ20" s="6">
        <f t="shared" si="45"/>
        <v>34.758988334415136</v>
      </c>
      <c r="CK20" s="6">
        <f t="shared" si="45"/>
        <v>36.566455727804723</v>
      </c>
      <c r="CL20" s="6">
        <f t="shared" si="45"/>
        <v>38.46791142565057</v>
      </c>
      <c r="CM20" s="6">
        <f t="shared" ref="CM20:EX20" si="46">1.052*CL20</f>
        <v>40.4682428197844</v>
      </c>
      <c r="CN20" s="6">
        <f t="shared" si="46"/>
        <v>42.572591446413192</v>
      </c>
      <c r="CO20" s="6">
        <f t="shared" si="46"/>
        <v>44.786366201626677</v>
      </c>
      <c r="CP20" s="6">
        <f t="shared" si="46"/>
        <v>47.11525724411127</v>
      </c>
      <c r="CQ20" s="6">
        <f t="shared" si="46"/>
        <v>49.56525062080506</v>
      </c>
      <c r="CR20" s="6">
        <f t="shared" si="46"/>
        <v>52.142643653086928</v>
      </c>
      <c r="CS20" s="6">
        <f t="shared" si="46"/>
        <v>54.854061123047451</v>
      </c>
      <c r="CT20" s="6">
        <f t="shared" si="46"/>
        <v>57.70647230144592</v>
      </c>
      <c r="CU20" s="6">
        <f t="shared" si="46"/>
        <v>60.70720886112111</v>
      </c>
      <c r="CV20" s="6">
        <f t="shared" si="46"/>
        <v>63.863983721899409</v>
      </c>
      <c r="CW20" s="6">
        <f t="shared" si="46"/>
        <v>67.184910875438177</v>
      </c>
      <c r="CX20" s="6">
        <f t="shared" si="46"/>
        <v>70.678526240960963</v>
      </c>
      <c r="CY20" s="6">
        <f t="shared" si="46"/>
        <v>74.353809605490937</v>
      </c>
      <c r="CZ20" s="6">
        <f t="shared" si="46"/>
        <v>78.220207704976474</v>
      </c>
      <c r="DA20" s="6">
        <f t="shared" si="46"/>
        <v>82.28765850563525</v>
      </c>
      <c r="DB20" s="6">
        <f t="shared" si="46"/>
        <v>86.566616747928293</v>
      </c>
      <c r="DC20" s="6">
        <f t="shared" si="46"/>
        <v>91.068080818820562</v>
      </c>
      <c r="DD20" s="6">
        <f t="shared" si="46"/>
        <v>95.803621021399238</v>
      </c>
      <c r="DE20" s="6">
        <f t="shared" si="46"/>
        <v>100.78540931451201</v>
      </c>
      <c r="DF20" s="6">
        <f t="shared" si="46"/>
        <v>106.02625059886664</v>
      </c>
      <c r="DG20" s="6">
        <f t="shared" si="46"/>
        <v>111.5396156300077</v>
      </c>
      <c r="DH20" s="6">
        <f t="shared" si="46"/>
        <v>117.33967564276811</v>
      </c>
      <c r="DI20" s="6">
        <f t="shared" si="46"/>
        <v>123.44133877619205</v>
      </c>
      <c r="DJ20" s="6">
        <f t="shared" si="46"/>
        <v>129.86028839255405</v>
      </c>
      <c r="DK20" s="6">
        <f t="shared" si="46"/>
        <v>136.61302338896687</v>
      </c>
      <c r="DL20" s="6">
        <f t="shared" si="46"/>
        <v>143.71690060519316</v>
      </c>
      <c r="DM20" s="6">
        <f t="shared" si="46"/>
        <v>151.19017943666321</v>
      </c>
      <c r="DN20" s="6">
        <f t="shared" si="46"/>
        <v>159.05206876736972</v>
      </c>
      <c r="DO20" s="6">
        <f t="shared" si="46"/>
        <v>167.32277634327295</v>
      </c>
      <c r="DP20" s="6">
        <f t="shared" si="46"/>
        <v>176.02356071312315</v>
      </c>
      <c r="DQ20" s="6">
        <f t="shared" si="46"/>
        <v>185.17678587020555</v>
      </c>
      <c r="DR20" s="6">
        <f t="shared" si="46"/>
        <v>194.80597873545625</v>
      </c>
      <c r="DS20" s="6">
        <f t="shared" si="46"/>
        <v>204.93588962969997</v>
      </c>
      <c r="DT20" s="6">
        <f t="shared" si="46"/>
        <v>215.59255589044437</v>
      </c>
      <c r="DU20" s="6">
        <f t="shared" si="46"/>
        <v>226.80336879674749</v>
      </c>
      <c r="DV20" s="6">
        <f t="shared" si="46"/>
        <v>238.59714397417838</v>
      </c>
      <c r="DW20" s="6">
        <f t="shared" si="46"/>
        <v>251.00419546083566</v>
      </c>
      <c r="DX20" s="6">
        <f t="shared" si="46"/>
        <v>264.05641362479912</v>
      </c>
      <c r="DY20" s="6">
        <f t="shared" si="46"/>
        <v>277.78734713328868</v>
      </c>
      <c r="DZ20" s="6">
        <f t="shared" si="46"/>
        <v>292.23228918421972</v>
      </c>
      <c r="EA20" s="6">
        <f t="shared" si="46"/>
        <v>307.42836822179919</v>
      </c>
      <c r="EB20" s="6">
        <f t="shared" si="46"/>
        <v>323.41464336933274</v>
      </c>
      <c r="EC20" s="6">
        <f t="shared" si="46"/>
        <v>340.23220482453803</v>
      </c>
      <c r="ED20" s="6">
        <f t="shared" si="46"/>
        <v>357.92427947541404</v>
      </c>
      <c r="EE20" s="6">
        <f t="shared" si="46"/>
        <v>376.53634200813559</v>
      </c>
      <c r="EF20" s="6">
        <f t="shared" si="46"/>
        <v>396.11623179255866</v>
      </c>
      <c r="EG20" s="6">
        <f t="shared" si="46"/>
        <v>416.71427584577174</v>
      </c>
      <c r="EH20" s="6">
        <f t="shared" si="46"/>
        <v>438.38341818975186</v>
      </c>
      <c r="EI20" s="6">
        <f t="shared" si="46"/>
        <v>461.17935593561896</v>
      </c>
      <c r="EJ20" s="6">
        <f t="shared" si="46"/>
        <v>485.16068244427117</v>
      </c>
      <c r="EK20" s="6">
        <f t="shared" si="46"/>
        <v>510.38903793137331</v>
      </c>
      <c r="EL20" s="6">
        <f t="shared" si="46"/>
        <v>536.92926790380477</v>
      </c>
      <c r="EM20" s="6">
        <f t="shared" si="46"/>
        <v>564.8495898348026</v>
      </c>
      <c r="EN20" s="6">
        <f t="shared" si="46"/>
        <v>594.22176850621236</v>
      </c>
      <c r="EO20" s="6">
        <f t="shared" si="46"/>
        <v>625.12130046853542</v>
      </c>
      <c r="EP20" s="6">
        <f t="shared" si="46"/>
        <v>657.62760809289932</v>
      </c>
      <c r="EQ20" s="6">
        <f t="shared" si="46"/>
        <v>691.82424371373008</v>
      </c>
      <c r="ER20" s="6">
        <f t="shared" si="46"/>
        <v>727.79910438684408</v>
      </c>
      <c r="ES20" s="6">
        <f t="shared" si="46"/>
        <v>765.64465781496006</v>
      </c>
      <c r="ET20" s="6">
        <f t="shared" si="46"/>
        <v>805.45818002133797</v>
      </c>
      <c r="EU20" s="6">
        <f t="shared" si="46"/>
        <v>847.34200538244761</v>
      </c>
      <c r="EV20" s="6">
        <f t="shared" si="46"/>
        <v>891.40378966233493</v>
      </c>
      <c r="EW20" s="6">
        <f t="shared" si="46"/>
        <v>937.75678672477636</v>
      </c>
      <c r="EX20" s="6">
        <f t="shared" si="46"/>
        <v>986.52013963446473</v>
      </c>
      <c r="EY20" s="6">
        <f t="shared" ref="EY20:FP20" si="47">1.052*EX20</f>
        <v>1037.8191868954571</v>
      </c>
      <c r="EZ20" s="6">
        <f t="shared" si="47"/>
        <v>1091.7857846140209</v>
      </c>
      <c r="FA20" s="6">
        <f t="shared" si="47"/>
        <v>1148.55864541395</v>
      </c>
      <c r="FB20" s="6">
        <f t="shared" si="47"/>
        <v>1208.2836949754756</v>
      </c>
      <c r="FC20" s="6">
        <f t="shared" si="47"/>
        <v>1271.1144471142004</v>
      </c>
      <c r="FD20" s="6">
        <f t="shared" si="47"/>
        <v>1337.2123983641388</v>
      </c>
      <c r="FE20" s="6">
        <f t="shared" si="47"/>
        <v>1406.7474430790742</v>
      </c>
      <c r="FF20" s="6">
        <f t="shared" si="47"/>
        <v>1479.8983101191861</v>
      </c>
      <c r="FG20" s="6">
        <f t="shared" si="47"/>
        <v>1556.853022245384</v>
      </c>
      <c r="FH20" s="6">
        <f t="shared" si="47"/>
        <v>1637.809379402144</v>
      </c>
      <c r="FI20" s="6">
        <f t="shared" si="47"/>
        <v>1722.9754671310557</v>
      </c>
      <c r="FJ20" s="6">
        <f t="shared" si="47"/>
        <v>1812.5701914218707</v>
      </c>
      <c r="FK20" s="6">
        <f t="shared" si="47"/>
        <v>1906.8238413758081</v>
      </c>
      <c r="FL20" s="6">
        <f t="shared" si="47"/>
        <v>2005.9786811273502</v>
      </c>
      <c r="FM20" s="6">
        <f t="shared" si="47"/>
        <v>2110.2895725459725</v>
      </c>
      <c r="FN20" s="6">
        <f t="shared" si="47"/>
        <v>2220.0246303183631</v>
      </c>
      <c r="FO20" s="6">
        <f t="shared" si="47"/>
        <v>2335.4659110949178</v>
      </c>
      <c r="FP20" s="6">
        <f t="shared" si="47"/>
        <v>2456.9101384718538</v>
      </c>
      <c r="FQ20" s="24">
        <f t="shared" si="21"/>
        <v>8.5094138629341551E-2</v>
      </c>
    </row>
    <row r="21" spans="1:173">
      <c r="A21">
        <f t="shared" si="22"/>
        <v>11</v>
      </c>
      <c r="B21" t="s">
        <v>13</v>
      </c>
      <c r="C21" t="s">
        <v>34</v>
      </c>
      <c r="D21" s="6">
        <f ca="1">INPUT!G21</f>
        <v>2.1</v>
      </c>
      <c r="E21" s="6">
        <f ca="1">INPUT!I21</f>
        <v>2.5</v>
      </c>
      <c r="F21" s="6">
        <f t="shared" si="6"/>
        <v>0.1333333333333333</v>
      </c>
      <c r="G21" s="6">
        <f ca="1">'DJL-4'!R22</f>
        <v>55.538333333333334</v>
      </c>
      <c r="H21" s="6">
        <f t="shared" si="7"/>
        <v>2.1</v>
      </c>
      <c r="I21" s="6">
        <f t="shared" si="8"/>
        <v>2.2333333333333334</v>
      </c>
      <c r="J21" s="6">
        <f t="shared" si="9"/>
        <v>2.3666666666666667</v>
      </c>
      <c r="K21" s="6">
        <f t="shared" si="10"/>
        <v>2.5</v>
      </c>
      <c r="L21" s="6">
        <f t="shared" si="11"/>
        <v>2.63</v>
      </c>
      <c r="M21" s="4">
        <f t="shared" si="23"/>
        <v>5.1999999999999998E-2</v>
      </c>
      <c r="N21" s="4">
        <f t="shared" si="12"/>
        <v>9.0435558770408556E-2</v>
      </c>
      <c r="V21" s="6">
        <f t="shared" si="13"/>
        <v>-55.538333333333334</v>
      </c>
      <c r="W21" s="6">
        <f t="shared" si="14"/>
        <v>2.1</v>
      </c>
      <c r="X21" s="6">
        <f t="shared" si="15"/>
        <v>2.2333333333333334</v>
      </c>
      <c r="Y21" s="6">
        <f t="shared" si="16"/>
        <v>2.3666666666666667</v>
      </c>
      <c r="Z21" s="6">
        <f t="shared" si="17"/>
        <v>2.5</v>
      </c>
      <c r="AA21" s="6">
        <f t="shared" ref="AA21:CL21" si="48">1.052*Z21</f>
        <v>2.63</v>
      </c>
      <c r="AB21" s="6">
        <f t="shared" si="48"/>
        <v>2.7667600000000001</v>
      </c>
      <c r="AC21" s="6">
        <f t="shared" si="48"/>
        <v>2.9106315200000004</v>
      </c>
      <c r="AD21" s="6">
        <f t="shared" si="48"/>
        <v>3.0619843590400007</v>
      </c>
      <c r="AE21" s="6">
        <f t="shared" si="48"/>
        <v>3.2212075457100808</v>
      </c>
      <c r="AF21" s="6">
        <f t="shared" si="48"/>
        <v>3.3887103380870052</v>
      </c>
      <c r="AG21" s="6">
        <f t="shared" si="48"/>
        <v>3.5649232756675295</v>
      </c>
      <c r="AH21" s="6">
        <f t="shared" si="48"/>
        <v>3.7502992860022411</v>
      </c>
      <c r="AI21" s="6">
        <f t="shared" si="48"/>
        <v>3.9453148488743577</v>
      </c>
      <c r="AJ21" s="6">
        <f t="shared" si="48"/>
        <v>4.1504712210158248</v>
      </c>
      <c r="AK21" s="6">
        <f t="shared" si="48"/>
        <v>4.3662957245086478</v>
      </c>
      <c r="AL21" s="6">
        <f t="shared" si="48"/>
        <v>4.5933431021830975</v>
      </c>
      <c r="AM21" s="6">
        <f t="shared" si="48"/>
        <v>4.8321969434966192</v>
      </c>
      <c r="AN21" s="6">
        <f t="shared" si="48"/>
        <v>5.0834711845584435</v>
      </c>
      <c r="AO21" s="6">
        <f t="shared" si="48"/>
        <v>5.3478116861554827</v>
      </c>
      <c r="AP21" s="6">
        <f t="shared" si="48"/>
        <v>5.6258978938355684</v>
      </c>
      <c r="AQ21" s="6">
        <f t="shared" si="48"/>
        <v>5.9184445843150186</v>
      </c>
      <c r="AR21" s="6">
        <f t="shared" si="48"/>
        <v>6.2262037026993999</v>
      </c>
      <c r="AS21" s="6">
        <f t="shared" si="48"/>
        <v>6.549966295239769</v>
      </c>
      <c r="AT21" s="6">
        <f t="shared" si="48"/>
        <v>6.8905645425922373</v>
      </c>
      <c r="AU21" s="6">
        <f t="shared" si="48"/>
        <v>7.2488738988070338</v>
      </c>
      <c r="AV21" s="6">
        <f t="shared" si="48"/>
        <v>7.6258153415449996</v>
      </c>
      <c r="AW21" s="6">
        <f t="shared" si="48"/>
        <v>8.02235773930534</v>
      </c>
      <c r="AX21" s="6">
        <f t="shared" si="48"/>
        <v>8.4395203417492173</v>
      </c>
      <c r="AY21" s="6">
        <f t="shared" si="48"/>
        <v>8.8783753995201771</v>
      </c>
      <c r="AZ21" s="6">
        <f t="shared" si="48"/>
        <v>9.3400509202952264</v>
      </c>
      <c r="BA21" s="6">
        <f t="shared" si="48"/>
        <v>9.8257335681505786</v>
      </c>
      <c r="BB21" s="6">
        <f t="shared" si="48"/>
        <v>10.336671713694409</v>
      </c>
      <c r="BC21" s="6">
        <f t="shared" si="48"/>
        <v>10.87417864280652</v>
      </c>
      <c r="BD21" s="6">
        <f t="shared" si="48"/>
        <v>11.439635932232459</v>
      </c>
      <c r="BE21" s="6">
        <f t="shared" si="48"/>
        <v>12.034497000708548</v>
      </c>
      <c r="BF21" s="6">
        <f t="shared" si="48"/>
        <v>12.660290844745393</v>
      </c>
      <c r="BG21" s="6">
        <f t="shared" si="48"/>
        <v>13.318625968672155</v>
      </c>
      <c r="BH21" s="6">
        <f t="shared" si="48"/>
        <v>14.011194519043107</v>
      </c>
      <c r="BI21" s="6">
        <f t="shared" si="48"/>
        <v>14.739776634033349</v>
      </c>
      <c r="BJ21" s="6">
        <f t="shared" si="48"/>
        <v>15.506245019003083</v>
      </c>
      <c r="BK21" s="6">
        <f t="shared" si="48"/>
        <v>16.312569759991245</v>
      </c>
      <c r="BL21" s="6">
        <f t="shared" si="48"/>
        <v>17.160823387510792</v>
      </c>
      <c r="BM21" s="6">
        <f t="shared" si="48"/>
        <v>18.053186203661355</v>
      </c>
      <c r="BN21" s="6">
        <f t="shared" si="48"/>
        <v>18.991951886251744</v>
      </c>
      <c r="BO21" s="6">
        <f t="shared" si="48"/>
        <v>19.979533384336836</v>
      </c>
      <c r="BP21" s="6">
        <f t="shared" si="48"/>
        <v>21.018469120322351</v>
      </c>
      <c r="BQ21" s="6">
        <f t="shared" si="48"/>
        <v>22.111429514579115</v>
      </c>
      <c r="BR21" s="6">
        <f t="shared" si="48"/>
        <v>23.261223849337231</v>
      </c>
      <c r="BS21" s="6">
        <f t="shared" si="48"/>
        <v>24.470807489502768</v>
      </c>
      <c r="BT21" s="6">
        <f t="shared" si="48"/>
        <v>25.743289478956914</v>
      </c>
      <c r="BU21" s="6">
        <f t="shared" si="48"/>
        <v>27.081940531862674</v>
      </c>
      <c r="BV21" s="6">
        <f t="shared" si="48"/>
        <v>28.490201439519534</v>
      </c>
      <c r="BW21" s="6">
        <f t="shared" si="48"/>
        <v>29.971691914374553</v>
      </c>
      <c r="BX21" s="6">
        <f t="shared" si="48"/>
        <v>31.53021989392203</v>
      </c>
      <c r="BY21" s="6">
        <f t="shared" si="48"/>
        <v>33.169791328405978</v>
      </c>
      <c r="BZ21" s="6">
        <f t="shared" si="48"/>
        <v>34.894620477483087</v>
      </c>
      <c r="CA21" s="6">
        <f t="shared" si="48"/>
        <v>36.709140742312208</v>
      </c>
      <c r="CB21" s="6">
        <f t="shared" si="48"/>
        <v>38.618016060912446</v>
      </c>
      <c r="CC21" s="6">
        <f t="shared" si="48"/>
        <v>40.626152896079894</v>
      </c>
      <c r="CD21" s="6">
        <f t="shared" si="48"/>
        <v>42.738712846676052</v>
      </c>
      <c r="CE21" s="6">
        <f t="shared" si="48"/>
        <v>44.96112591470321</v>
      </c>
      <c r="CF21" s="6">
        <f t="shared" si="48"/>
        <v>47.299104462267778</v>
      </c>
      <c r="CG21" s="6">
        <f t="shared" si="48"/>
        <v>49.758657894305706</v>
      </c>
      <c r="CH21" s="6">
        <f t="shared" si="48"/>
        <v>52.346108104809602</v>
      </c>
      <c r="CI21" s="6">
        <f t="shared" si="48"/>
        <v>55.068105726259702</v>
      </c>
      <c r="CJ21" s="6">
        <f t="shared" si="48"/>
        <v>57.931647224025212</v>
      </c>
      <c r="CK21" s="6">
        <f t="shared" si="48"/>
        <v>60.944092879674528</v>
      </c>
      <c r="CL21" s="6">
        <f t="shared" si="48"/>
        <v>64.113185709417607</v>
      </c>
      <c r="CM21" s="6">
        <f t="shared" ref="CM21:EX21" si="49">1.052*CL21</f>
        <v>67.447071366307327</v>
      </c>
      <c r="CN21" s="6">
        <f t="shared" si="49"/>
        <v>70.954319077355308</v>
      </c>
      <c r="CO21" s="6">
        <f t="shared" si="49"/>
        <v>74.643943669377791</v>
      </c>
      <c r="CP21" s="6">
        <f t="shared" si="49"/>
        <v>78.525428740185433</v>
      </c>
      <c r="CQ21" s="6">
        <f t="shared" si="49"/>
        <v>82.60875103467508</v>
      </c>
      <c r="CR21" s="6">
        <f t="shared" si="49"/>
        <v>86.904406088478183</v>
      </c>
      <c r="CS21" s="6">
        <f t="shared" si="49"/>
        <v>91.423435205079059</v>
      </c>
      <c r="CT21" s="6">
        <f t="shared" si="49"/>
        <v>96.177453835743179</v>
      </c>
      <c r="CU21" s="6">
        <f t="shared" si="49"/>
        <v>101.17868143520182</v>
      </c>
      <c r="CV21" s="6">
        <f t="shared" si="49"/>
        <v>106.43997286983232</v>
      </c>
      <c r="CW21" s="6">
        <f t="shared" si="49"/>
        <v>111.9748514590636</v>
      </c>
      <c r="CX21" s="6">
        <f t="shared" si="49"/>
        <v>117.79754373493492</v>
      </c>
      <c r="CY21" s="6">
        <f t="shared" si="49"/>
        <v>123.92301600915154</v>
      </c>
      <c r="CZ21" s="6">
        <f t="shared" si="49"/>
        <v>130.36701284162743</v>
      </c>
      <c r="DA21" s="6">
        <f t="shared" si="49"/>
        <v>137.14609750939206</v>
      </c>
      <c r="DB21" s="6">
        <f t="shared" si="49"/>
        <v>144.27769457988046</v>
      </c>
      <c r="DC21" s="6">
        <f t="shared" si="49"/>
        <v>151.78013469803426</v>
      </c>
      <c r="DD21" s="6">
        <f t="shared" si="49"/>
        <v>159.67270170233206</v>
      </c>
      <c r="DE21" s="6">
        <f t="shared" si="49"/>
        <v>167.97568219085335</v>
      </c>
      <c r="DF21" s="6">
        <f t="shared" si="49"/>
        <v>176.71041766477774</v>
      </c>
      <c r="DG21" s="6">
        <f t="shared" si="49"/>
        <v>185.89935938334619</v>
      </c>
      <c r="DH21" s="6">
        <f t="shared" si="49"/>
        <v>195.56612607128019</v>
      </c>
      <c r="DI21" s="6">
        <f t="shared" si="49"/>
        <v>205.73556462698679</v>
      </c>
      <c r="DJ21" s="6">
        <f t="shared" si="49"/>
        <v>216.4338139875901</v>
      </c>
      <c r="DK21" s="6">
        <f t="shared" si="49"/>
        <v>227.68837231494479</v>
      </c>
      <c r="DL21" s="6">
        <f t="shared" si="49"/>
        <v>239.52816767532192</v>
      </c>
      <c r="DM21" s="6">
        <f t="shared" si="49"/>
        <v>251.98363239443867</v>
      </c>
      <c r="DN21" s="6">
        <f t="shared" si="49"/>
        <v>265.0867812789495</v>
      </c>
      <c r="DO21" s="6">
        <f t="shared" si="49"/>
        <v>278.87129390545488</v>
      </c>
      <c r="DP21" s="6">
        <f t="shared" si="49"/>
        <v>293.37260118853857</v>
      </c>
      <c r="DQ21" s="6">
        <f t="shared" si="49"/>
        <v>308.6279764503426</v>
      </c>
      <c r="DR21" s="6">
        <f t="shared" si="49"/>
        <v>324.67663122576045</v>
      </c>
      <c r="DS21" s="6">
        <f t="shared" si="49"/>
        <v>341.5598160495</v>
      </c>
      <c r="DT21" s="6">
        <f t="shared" si="49"/>
        <v>359.32092648407399</v>
      </c>
      <c r="DU21" s="6">
        <f t="shared" si="49"/>
        <v>378.00561466124589</v>
      </c>
      <c r="DV21" s="6">
        <f t="shared" si="49"/>
        <v>397.66190662363067</v>
      </c>
      <c r="DW21" s="6">
        <f t="shared" si="49"/>
        <v>418.34032576805947</v>
      </c>
      <c r="DX21" s="6">
        <f t="shared" si="49"/>
        <v>440.09402270799859</v>
      </c>
      <c r="DY21" s="6">
        <f t="shared" si="49"/>
        <v>462.97891188881454</v>
      </c>
      <c r="DZ21" s="6">
        <f t="shared" si="49"/>
        <v>487.05381530703289</v>
      </c>
      <c r="EA21" s="6">
        <f t="shared" si="49"/>
        <v>512.38061370299863</v>
      </c>
      <c r="EB21" s="6">
        <f t="shared" si="49"/>
        <v>539.02440561555454</v>
      </c>
      <c r="EC21" s="6">
        <f t="shared" si="49"/>
        <v>567.05367470756346</v>
      </c>
      <c r="ED21" s="6">
        <f t="shared" si="49"/>
        <v>596.54046579235683</v>
      </c>
      <c r="EE21" s="6">
        <f t="shared" si="49"/>
        <v>627.56057001355941</v>
      </c>
      <c r="EF21" s="6">
        <f t="shared" si="49"/>
        <v>660.19371965426456</v>
      </c>
      <c r="EG21" s="6">
        <f t="shared" si="49"/>
        <v>694.52379307628632</v>
      </c>
      <c r="EH21" s="6">
        <f t="shared" si="49"/>
        <v>730.6390303162533</v>
      </c>
      <c r="EI21" s="6">
        <f t="shared" si="49"/>
        <v>768.63225989269847</v>
      </c>
      <c r="EJ21" s="6">
        <f t="shared" si="49"/>
        <v>808.60113740711881</v>
      </c>
      <c r="EK21" s="6">
        <f t="shared" si="49"/>
        <v>850.648396552289</v>
      </c>
      <c r="EL21" s="6">
        <f t="shared" si="49"/>
        <v>894.88211317300807</v>
      </c>
      <c r="EM21" s="6">
        <f t="shared" si="49"/>
        <v>941.41598305800449</v>
      </c>
      <c r="EN21" s="6">
        <f t="shared" si="49"/>
        <v>990.36961417702071</v>
      </c>
      <c r="EO21" s="6">
        <f t="shared" si="49"/>
        <v>1041.8688341142258</v>
      </c>
      <c r="EP21" s="6">
        <f t="shared" si="49"/>
        <v>1096.0460134881655</v>
      </c>
      <c r="EQ21" s="6">
        <f t="shared" si="49"/>
        <v>1153.0404061895501</v>
      </c>
      <c r="ER21" s="6">
        <f t="shared" si="49"/>
        <v>1212.9985073114069</v>
      </c>
      <c r="ES21" s="6">
        <f t="shared" si="49"/>
        <v>1276.0744296916</v>
      </c>
      <c r="ET21" s="6">
        <f t="shared" si="49"/>
        <v>1342.4303000355633</v>
      </c>
      <c r="EU21" s="6">
        <f t="shared" si="49"/>
        <v>1412.2366756374126</v>
      </c>
      <c r="EV21" s="6">
        <f t="shared" si="49"/>
        <v>1485.6729827705581</v>
      </c>
      <c r="EW21" s="6">
        <f t="shared" si="49"/>
        <v>1562.9279778746272</v>
      </c>
      <c r="EX21" s="6">
        <f t="shared" si="49"/>
        <v>1644.200232724108</v>
      </c>
      <c r="EY21" s="6">
        <f t="shared" ref="EY21:FP21" si="50">1.052*EX21</f>
        <v>1729.6986448257617</v>
      </c>
      <c r="EZ21" s="6">
        <f t="shared" si="50"/>
        <v>1819.6429743567014</v>
      </c>
      <c r="FA21" s="6">
        <f t="shared" si="50"/>
        <v>1914.26440902325</v>
      </c>
      <c r="FB21" s="6">
        <f t="shared" si="50"/>
        <v>2013.806158292459</v>
      </c>
      <c r="FC21" s="6">
        <f t="shared" si="50"/>
        <v>2118.524078523667</v>
      </c>
      <c r="FD21" s="6">
        <f t="shared" si="50"/>
        <v>2228.6873306068978</v>
      </c>
      <c r="FE21" s="6">
        <f t="shared" si="50"/>
        <v>2344.5790717984564</v>
      </c>
      <c r="FF21" s="6">
        <f t="shared" si="50"/>
        <v>2466.4971835319761</v>
      </c>
      <c r="FG21" s="6">
        <f t="shared" si="50"/>
        <v>2594.7550370756389</v>
      </c>
      <c r="FH21" s="6">
        <f t="shared" si="50"/>
        <v>2729.6822990035721</v>
      </c>
      <c r="FI21" s="6">
        <f t="shared" si="50"/>
        <v>2871.6257785517578</v>
      </c>
      <c r="FJ21" s="6">
        <f t="shared" si="50"/>
        <v>3020.9503190364494</v>
      </c>
      <c r="FK21" s="6">
        <f t="shared" si="50"/>
        <v>3178.0397356263447</v>
      </c>
      <c r="FL21" s="6">
        <f t="shared" si="50"/>
        <v>3343.2978018789149</v>
      </c>
      <c r="FM21" s="6">
        <f t="shared" si="50"/>
        <v>3517.1492875766185</v>
      </c>
      <c r="FN21" s="6">
        <f t="shared" si="50"/>
        <v>3700.0410505306027</v>
      </c>
      <c r="FO21" s="6">
        <f t="shared" si="50"/>
        <v>3892.443185158194</v>
      </c>
      <c r="FP21" s="6">
        <f t="shared" si="50"/>
        <v>4094.8502307864201</v>
      </c>
      <c r="FQ21" s="24">
        <f t="shared" si="21"/>
        <v>9.0435558770408556E-2</v>
      </c>
    </row>
    <row r="22" spans="1:173">
      <c r="A22">
        <f t="shared" si="22"/>
        <v>12</v>
      </c>
      <c r="B22" t="s">
        <v>14</v>
      </c>
      <c r="C22" t="s">
        <v>35</v>
      </c>
      <c r="D22" s="6">
        <f ca="1">INPUT!G22</f>
        <v>1.86</v>
      </c>
      <c r="E22" s="6">
        <f ca="1">INPUT!I22</f>
        <v>2.2999999999999998</v>
      </c>
      <c r="F22" s="6">
        <f t="shared" si="6"/>
        <v>0.14666666666666658</v>
      </c>
      <c r="G22" s="6">
        <f ca="1">'DJL-4'!R23</f>
        <v>44.876666666666665</v>
      </c>
      <c r="H22" s="6">
        <f t="shared" si="7"/>
        <v>1.86</v>
      </c>
      <c r="I22" s="6">
        <f t="shared" si="8"/>
        <v>2.0066666666666668</v>
      </c>
      <c r="J22" s="6">
        <f t="shared" si="9"/>
        <v>2.1533333333333333</v>
      </c>
      <c r="K22" s="6">
        <f t="shared" si="10"/>
        <v>2.2999999999999998</v>
      </c>
      <c r="L22" s="6">
        <f t="shared" si="11"/>
        <v>2.4196</v>
      </c>
      <c r="M22" s="4">
        <f t="shared" si="23"/>
        <v>5.1999999999999998E-2</v>
      </c>
      <c r="N22" s="4">
        <f t="shared" si="12"/>
        <v>9.5738003505013894E-2</v>
      </c>
      <c r="V22" s="6">
        <f t="shared" si="13"/>
        <v>-44.876666666666665</v>
      </c>
      <c r="W22" s="6">
        <f t="shared" si="14"/>
        <v>1.86</v>
      </c>
      <c r="X22" s="6">
        <f t="shared" si="15"/>
        <v>2.0066666666666668</v>
      </c>
      <c r="Y22" s="6">
        <f t="shared" si="16"/>
        <v>2.1533333333333333</v>
      </c>
      <c r="Z22" s="6">
        <f t="shared" si="17"/>
        <v>2.2999999999999998</v>
      </c>
      <c r="AA22" s="6">
        <f t="shared" ref="AA22:CL22" si="51">1.052*Z22</f>
        <v>2.4196</v>
      </c>
      <c r="AB22" s="6">
        <f t="shared" si="51"/>
        <v>2.5454192</v>
      </c>
      <c r="AC22" s="6">
        <f t="shared" si="51"/>
        <v>2.6777809984000003</v>
      </c>
      <c r="AD22" s="6">
        <f t="shared" si="51"/>
        <v>2.8170256103168003</v>
      </c>
      <c r="AE22" s="6">
        <f t="shared" si="51"/>
        <v>2.9635109420532739</v>
      </c>
      <c r="AF22" s="6">
        <f t="shared" si="51"/>
        <v>3.1176135110400445</v>
      </c>
      <c r="AG22" s="6">
        <f t="shared" si="51"/>
        <v>3.2797294136141271</v>
      </c>
      <c r="AH22" s="6">
        <f t="shared" si="51"/>
        <v>3.4502753431220619</v>
      </c>
      <c r="AI22" s="6">
        <f t="shared" si="51"/>
        <v>3.6296896609644094</v>
      </c>
      <c r="AJ22" s="6">
        <f t="shared" si="51"/>
        <v>3.818433523334559</v>
      </c>
      <c r="AK22" s="6">
        <f t="shared" si="51"/>
        <v>4.0169920665479566</v>
      </c>
      <c r="AL22" s="6">
        <f t="shared" si="51"/>
        <v>4.2258756540084503</v>
      </c>
      <c r="AM22" s="6">
        <f t="shared" si="51"/>
        <v>4.4456211880168901</v>
      </c>
      <c r="AN22" s="6">
        <f t="shared" si="51"/>
        <v>4.6767934897937682</v>
      </c>
      <c r="AO22" s="6">
        <f t="shared" si="51"/>
        <v>4.9199867512630444</v>
      </c>
      <c r="AP22" s="6">
        <f t="shared" si="51"/>
        <v>5.1758260623287233</v>
      </c>
      <c r="AQ22" s="6">
        <f t="shared" si="51"/>
        <v>5.4449690175698171</v>
      </c>
      <c r="AR22" s="6">
        <f t="shared" si="51"/>
        <v>5.7281074064834474</v>
      </c>
      <c r="AS22" s="6">
        <f t="shared" si="51"/>
        <v>6.0259689916205872</v>
      </c>
      <c r="AT22" s="6">
        <f t="shared" si="51"/>
        <v>6.3393193791848583</v>
      </c>
      <c r="AU22" s="6">
        <f t="shared" si="51"/>
        <v>6.6689639869024715</v>
      </c>
      <c r="AV22" s="6">
        <f t="shared" si="51"/>
        <v>7.0157501142214</v>
      </c>
      <c r="AW22" s="6">
        <f t="shared" si="51"/>
        <v>7.3805691201609136</v>
      </c>
      <c r="AX22" s="6">
        <f t="shared" si="51"/>
        <v>7.7643587144092816</v>
      </c>
      <c r="AY22" s="6">
        <f t="shared" si="51"/>
        <v>8.1681053675585638</v>
      </c>
      <c r="AZ22" s="6">
        <f t="shared" si="51"/>
        <v>8.592846846671609</v>
      </c>
      <c r="BA22" s="6">
        <f t="shared" si="51"/>
        <v>9.0396748826985327</v>
      </c>
      <c r="BB22" s="6">
        <f t="shared" si="51"/>
        <v>9.5097379765988563</v>
      </c>
      <c r="BC22" s="6">
        <f t="shared" si="51"/>
        <v>10.004244351381997</v>
      </c>
      <c r="BD22" s="6">
        <f t="shared" si="51"/>
        <v>10.524465057653861</v>
      </c>
      <c r="BE22" s="6">
        <f t="shared" si="51"/>
        <v>11.071737240651863</v>
      </c>
      <c r="BF22" s="6">
        <f t="shared" si="51"/>
        <v>11.647467577165761</v>
      </c>
      <c r="BG22" s="6">
        <f t="shared" si="51"/>
        <v>12.253135891178381</v>
      </c>
      <c r="BH22" s="6">
        <f t="shared" si="51"/>
        <v>12.890298957519658</v>
      </c>
      <c r="BI22" s="6">
        <f t="shared" si="51"/>
        <v>13.56059450331068</v>
      </c>
      <c r="BJ22" s="6">
        <f t="shared" si="51"/>
        <v>14.265745417482837</v>
      </c>
      <c r="BK22" s="6">
        <f t="shared" si="51"/>
        <v>15.007564179191945</v>
      </c>
      <c r="BL22" s="6">
        <f t="shared" si="51"/>
        <v>15.787957516509927</v>
      </c>
      <c r="BM22" s="6">
        <f t="shared" si="51"/>
        <v>16.608931307368444</v>
      </c>
      <c r="BN22" s="6">
        <f t="shared" si="51"/>
        <v>17.472595735351604</v>
      </c>
      <c r="BO22" s="6">
        <f t="shared" si="51"/>
        <v>18.381170713589889</v>
      </c>
      <c r="BP22" s="6">
        <f t="shared" si="51"/>
        <v>19.336991590696563</v>
      </c>
      <c r="BQ22" s="6">
        <f t="shared" si="51"/>
        <v>20.342515153412783</v>
      </c>
      <c r="BR22" s="6">
        <f t="shared" si="51"/>
        <v>21.40032594139025</v>
      </c>
      <c r="BS22" s="6">
        <f t="shared" si="51"/>
        <v>22.513142890342543</v>
      </c>
      <c r="BT22" s="6">
        <f t="shared" si="51"/>
        <v>23.683826320640357</v>
      </c>
      <c r="BU22" s="6">
        <f t="shared" si="51"/>
        <v>24.915385289313658</v>
      </c>
      <c r="BV22" s="6">
        <f t="shared" si="51"/>
        <v>26.210985324357971</v>
      </c>
      <c r="BW22" s="6">
        <f t="shared" si="51"/>
        <v>27.573956561224588</v>
      </c>
      <c r="BX22" s="6">
        <f t="shared" si="51"/>
        <v>29.007802302408269</v>
      </c>
      <c r="BY22" s="6">
        <f t="shared" si="51"/>
        <v>30.516208022133501</v>
      </c>
      <c r="BZ22" s="6">
        <f t="shared" si="51"/>
        <v>32.103050839284442</v>
      </c>
      <c r="CA22" s="6">
        <f t="shared" si="51"/>
        <v>33.772409482927237</v>
      </c>
      <c r="CB22" s="6">
        <f t="shared" si="51"/>
        <v>35.528574776039456</v>
      </c>
      <c r="CC22" s="6">
        <f t="shared" si="51"/>
        <v>37.376060664393506</v>
      </c>
      <c r="CD22" s="6">
        <f t="shared" si="51"/>
        <v>39.319615818941969</v>
      </c>
      <c r="CE22" s="6">
        <f t="shared" si="51"/>
        <v>41.364235841526956</v>
      </c>
      <c r="CF22" s="6">
        <f t="shared" si="51"/>
        <v>43.515176105286358</v>
      </c>
      <c r="CG22" s="6">
        <f t="shared" si="51"/>
        <v>45.777965262761249</v>
      </c>
      <c r="CH22" s="6">
        <f t="shared" si="51"/>
        <v>48.158419456424838</v>
      </c>
      <c r="CI22" s="6">
        <f t="shared" si="51"/>
        <v>50.662657268158931</v>
      </c>
      <c r="CJ22" s="6">
        <f t="shared" si="51"/>
        <v>53.297115446103199</v>
      </c>
      <c r="CK22" s="6">
        <f t="shared" si="51"/>
        <v>56.068565449300564</v>
      </c>
      <c r="CL22" s="6">
        <f t="shared" si="51"/>
        <v>58.984130852664194</v>
      </c>
      <c r="CM22" s="6">
        <f t="shared" ref="CM22:EX22" si="52">1.052*CL22</f>
        <v>62.051305657002736</v>
      </c>
      <c r="CN22" s="6">
        <f t="shared" si="52"/>
        <v>65.27797355116688</v>
      </c>
      <c r="CO22" s="6">
        <f t="shared" si="52"/>
        <v>68.672428175827562</v>
      </c>
      <c r="CP22" s="6">
        <f t="shared" si="52"/>
        <v>72.243394440970604</v>
      </c>
      <c r="CQ22" s="6">
        <f t="shared" si="52"/>
        <v>76.000050951901073</v>
      </c>
      <c r="CR22" s="6">
        <f t="shared" si="52"/>
        <v>79.952053601399939</v>
      </c>
      <c r="CS22" s="6">
        <f t="shared" si="52"/>
        <v>84.109560388672733</v>
      </c>
      <c r="CT22" s="6">
        <f t="shared" si="52"/>
        <v>88.483257528883726</v>
      </c>
      <c r="CU22" s="6">
        <f t="shared" si="52"/>
        <v>93.084386920385683</v>
      </c>
      <c r="CV22" s="6">
        <f t="shared" si="52"/>
        <v>97.924775040245748</v>
      </c>
      <c r="CW22" s="6">
        <f t="shared" si="52"/>
        <v>103.01686334233854</v>
      </c>
      <c r="CX22" s="6">
        <f t="shared" si="52"/>
        <v>108.37374023614015</v>
      </c>
      <c r="CY22" s="6">
        <f t="shared" si="52"/>
        <v>114.00917472841944</v>
      </c>
      <c r="CZ22" s="6">
        <f t="shared" si="52"/>
        <v>119.93765181429725</v>
      </c>
      <c r="DA22" s="6">
        <f t="shared" si="52"/>
        <v>126.17440970864072</v>
      </c>
      <c r="DB22" s="6">
        <f t="shared" si="52"/>
        <v>132.73547901349005</v>
      </c>
      <c r="DC22" s="6">
        <f t="shared" si="52"/>
        <v>139.63772392219153</v>
      </c>
      <c r="DD22" s="6">
        <f t="shared" si="52"/>
        <v>146.89888556614548</v>
      </c>
      <c r="DE22" s="6">
        <f t="shared" si="52"/>
        <v>154.53762761558505</v>
      </c>
      <c r="DF22" s="6">
        <f t="shared" si="52"/>
        <v>162.57358425159549</v>
      </c>
      <c r="DG22" s="6">
        <f t="shared" si="52"/>
        <v>171.02741063267845</v>
      </c>
      <c r="DH22" s="6">
        <f t="shared" si="52"/>
        <v>179.92083598557775</v>
      </c>
      <c r="DI22" s="6">
        <f t="shared" si="52"/>
        <v>189.27671945682781</v>
      </c>
      <c r="DJ22" s="6">
        <f t="shared" si="52"/>
        <v>199.11910886858286</v>
      </c>
      <c r="DK22" s="6">
        <f t="shared" si="52"/>
        <v>209.47330252974916</v>
      </c>
      <c r="DL22" s="6">
        <f t="shared" si="52"/>
        <v>220.36591426129613</v>
      </c>
      <c r="DM22" s="6">
        <f t="shared" si="52"/>
        <v>231.82494180288353</v>
      </c>
      <c r="DN22" s="6">
        <f t="shared" si="52"/>
        <v>243.87983877663348</v>
      </c>
      <c r="DO22" s="6">
        <f t="shared" si="52"/>
        <v>256.56159039301843</v>
      </c>
      <c r="DP22" s="6">
        <f t="shared" si="52"/>
        <v>269.90279309345539</v>
      </c>
      <c r="DQ22" s="6">
        <f t="shared" si="52"/>
        <v>283.9377383343151</v>
      </c>
      <c r="DR22" s="6">
        <f t="shared" si="52"/>
        <v>298.70250072769949</v>
      </c>
      <c r="DS22" s="6">
        <f t="shared" si="52"/>
        <v>314.23503076553988</v>
      </c>
      <c r="DT22" s="6">
        <f t="shared" si="52"/>
        <v>330.57525236534798</v>
      </c>
      <c r="DU22" s="6">
        <f t="shared" si="52"/>
        <v>347.7651654883461</v>
      </c>
      <c r="DV22" s="6">
        <f t="shared" si="52"/>
        <v>365.84895409374013</v>
      </c>
      <c r="DW22" s="6">
        <f t="shared" si="52"/>
        <v>384.87309970661465</v>
      </c>
      <c r="DX22" s="6">
        <f t="shared" si="52"/>
        <v>404.88650089135865</v>
      </c>
      <c r="DY22" s="6">
        <f t="shared" si="52"/>
        <v>425.9405989377093</v>
      </c>
      <c r="DZ22" s="6">
        <f t="shared" si="52"/>
        <v>448.08951008247021</v>
      </c>
      <c r="EA22" s="6">
        <f t="shared" si="52"/>
        <v>471.39016460675867</v>
      </c>
      <c r="EB22" s="6">
        <f t="shared" si="52"/>
        <v>495.90245316631012</v>
      </c>
      <c r="EC22" s="6">
        <f t="shared" si="52"/>
        <v>521.68938073095831</v>
      </c>
      <c r="ED22" s="6">
        <f t="shared" si="52"/>
        <v>548.81722852896814</v>
      </c>
      <c r="EE22" s="6">
        <f t="shared" si="52"/>
        <v>577.3557244124745</v>
      </c>
      <c r="EF22" s="6">
        <f t="shared" si="52"/>
        <v>607.37822208192324</v>
      </c>
      <c r="EG22" s="6">
        <f t="shared" si="52"/>
        <v>638.96188963018324</v>
      </c>
      <c r="EH22" s="6">
        <f t="shared" si="52"/>
        <v>672.18790789095283</v>
      </c>
      <c r="EI22" s="6">
        <f t="shared" si="52"/>
        <v>707.14167910128242</v>
      </c>
      <c r="EJ22" s="6">
        <f t="shared" si="52"/>
        <v>743.91304641454917</v>
      </c>
      <c r="EK22" s="6">
        <f t="shared" si="52"/>
        <v>782.59652482810577</v>
      </c>
      <c r="EL22" s="6">
        <f t="shared" si="52"/>
        <v>823.29154411916727</v>
      </c>
      <c r="EM22" s="6">
        <f t="shared" si="52"/>
        <v>866.10270441336399</v>
      </c>
      <c r="EN22" s="6">
        <f t="shared" si="52"/>
        <v>911.14004504285901</v>
      </c>
      <c r="EO22" s="6">
        <f t="shared" si="52"/>
        <v>958.51932738508776</v>
      </c>
      <c r="EP22" s="6">
        <f t="shared" si="52"/>
        <v>1008.3623324091124</v>
      </c>
      <c r="EQ22" s="6">
        <f t="shared" si="52"/>
        <v>1060.7971736943862</v>
      </c>
      <c r="ER22" s="6">
        <f t="shared" si="52"/>
        <v>1115.9586267264942</v>
      </c>
      <c r="ES22" s="6">
        <f t="shared" si="52"/>
        <v>1173.9884753162719</v>
      </c>
      <c r="ET22" s="6">
        <f t="shared" si="52"/>
        <v>1235.0358760327181</v>
      </c>
      <c r="EU22" s="6">
        <f t="shared" si="52"/>
        <v>1299.2577415864196</v>
      </c>
      <c r="EV22" s="6">
        <f t="shared" si="52"/>
        <v>1366.8191441489134</v>
      </c>
      <c r="EW22" s="6">
        <f t="shared" si="52"/>
        <v>1437.893739644657</v>
      </c>
      <c r="EX22" s="6">
        <f t="shared" si="52"/>
        <v>1512.6642141061793</v>
      </c>
      <c r="EY22" s="6">
        <f t="shared" ref="EY22:FP22" si="53">1.052*EX22</f>
        <v>1591.3227532397007</v>
      </c>
      <c r="EZ22" s="6">
        <f t="shared" si="53"/>
        <v>1674.0715364081652</v>
      </c>
      <c r="FA22" s="6">
        <f t="shared" si="53"/>
        <v>1761.1232563013898</v>
      </c>
      <c r="FB22" s="6">
        <f t="shared" si="53"/>
        <v>1852.7016656290621</v>
      </c>
      <c r="FC22" s="6">
        <f t="shared" si="53"/>
        <v>1949.0421522417735</v>
      </c>
      <c r="FD22" s="6">
        <f t="shared" si="53"/>
        <v>2050.3923441583456</v>
      </c>
      <c r="FE22" s="6">
        <f t="shared" si="53"/>
        <v>2157.0127460545796</v>
      </c>
      <c r="FF22" s="6">
        <f t="shared" si="53"/>
        <v>2269.1774088494176</v>
      </c>
      <c r="FG22" s="6">
        <f t="shared" si="53"/>
        <v>2387.1746341095873</v>
      </c>
      <c r="FH22" s="6">
        <f t="shared" si="53"/>
        <v>2511.307715083286</v>
      </c>
      <c r="FI22" s="6">
        <f t="shared" si="53"/>
        <v>2641.895716267617</v>
      </c>
      <c r="FJ22" s="6">
        <f t="shared" si="53"/>
        <v>2779.2742935135334</v>
      </c>
      <c r="FK22" s="6">
        <f t="shared" si="53"/>
        <v>2923.7965567762371</v>
      </c>
      <c r="FL22" s="6">
        <f t="shared" si="53"/>
        <v>3075.8339777286014</v>
      </c>
      <c r="FM22" s="6">
        <f t="shared" si="53"/>
        <v>3235.7773445704888</v>
      </c>
      <c r="FN22" s="6">
        <f t="shared" si="53"/>
        <v>3404.0377664881544</v>
      </c>
      <c r="FO22" s="6">
        <f t="shared" si="53"/>
        <v>3581.0477303455386</v>
      </c>
      <c r="FP22" s="6">
        <f t="shared" si="53"/>
        <v>3767.2622123235069</v>
      </c>
      <c r="FQ22" s="24">
        <f t="shared" si="21"/>
        <v>9.5738003505013894E-2</v>
      </c>
    </row>
    <row r="23" spans="1:173">
      <c r="A23">
        <f t="shared" si="22"/>
        <v>13</v>
      </c>
      <c r="B23" t="s">
        <v>15</v>
      </c>
      <c r="C23" t="s">
        <v>36</v>
      </c>
      <c r="D23" s="6">
        <f ca="1">INPUT!G23</f>
        <v>1.07</v>
      </c>
      <c r="E23" s="6">
        <f ca="1">INPUT!I23</f>
        <v>1.25</v>
      </c>
      <c r="F23" s="6">
        <f t="shared" si="6"/>
        <v>5.9999999999999977E-2</v>
      </c>
      <c r="G23" s="6">
        <f ca="1">'DJL-4'!R24</f>
        <v>24.120000000000005</v>
      </c>
      <c r="H23" s="6">
        <f t="shared" si="7"/>
        <v>1.07</v>
      </c>
      <c r="I23" s="6">
        <f t="shared" si="8"/>
        <v>1.1300000000000001</v>
      </c>
      <c r="J23" s="6">
        <f t="shared" si="9"/>
        <v>1.1900000000000002</v>
      </c>
      <c r="K23" s="6">
        <f t="shared" si="10"/>
        <v>1.2500000000000002</v>
      </c>
      <c r="L23" s="6">
        <f t="shared" si="11"/>
        <v>1.3150000000000004</v>
      </c>
      <c r="M23" s="4">
        <f t="shared" si="23"/>
        <v>5.1999999999999998E-2</v>
      </c>
      <c r="N23" s="4">
        <f t="shared" si="12"/>
        <v>9.6420008969959184E-2</v>
      </c>
      <c r="V23" s="6">
        <f t="shared" si="13"/>
        <v>-24.120000000000005</v>
      </c>
      <c r="W23" s="6">
        <f t="shared" si="14"/>
        <v>1.07</v>
      </c>
      <c r="X23" s="6">
        <f t="shared" si="15"/>
        <v>1.1300000000000001</v>
      </c>
      <c r="Y23" s="6">
        <f t="shared" si="16"/>
        <v>1.1900000000000002</v>
      </c>
      <c r="Z23" s="6">
        <f t="shared" si="17"/>
        <v>1.2500000000000002</v>
      </c>
      <c r="AA23" s="6">
        <f t="shared" ref="AA23:CL23" si="54">1.052*Z23</f>
        <v>1.3150000000000004</v>
      </c>
      <c r="AB23" s="6">
        <f t="shared" si="54"/>
        <v>1.3833800000000005</v>
      </c>
      <c r="AC23" s="6">
        <f t="shared" si="54"/>
        <v>1.4553157600000006</v>
      </c>
      <c r="AD23" s="6">
        <f t="shared" si="54"/>
        <v>1.5309921795200008</v>
      </c>
      <c r="AE23" s="6">
        <f t="shared" si="54"/>
        <v>1.6106037728550409</v>
      </c>
      <c r="AF23" s="6">
        <f t="shared" si="54"/>
        <v>1.694355169043503</v>
      </c>
      <c r="AG23" s="6">
        <f t="shared" si="54"/>
        <v>1.7824616378337652</v>
      </c>
      <c r="AH23" s="6">
        <f t="shared" si="54"/>
        <v>1.8751496430011212</v>
      </c>
      <c r="AI23" s="6">
        <f t="shared" si="54"/>
        <v>1.9726574244371795</v>
      </c>
      <c r="AJ23" s="6">
        <f t="shared" si="54"/>
        <v>2.0752356105079128</v>
      </c>
      <c r="AK23" s="6">
        <f t="shared" si="54"/>
        <v>2.1831478622543243</v>
      </c>
      <c r="AL23" s="6">
        <f t="shared" si="54"/>
        <v>2.2966715510915492</v>
      </c>
      <c r="AM23" s="6">
        <f t="shared" si="54"/>
        <v>2.4160984717483101</v>
      </c>
      <c r="AN23" s="6">
        <f t="shared" si="54"/>
        <v>2.5417355922792222</v>
      </c>
      <c r="AO23" s="6">
        <f t="shared" si="54"/>
        <v>2.6739058430777418</v>
      </c>
      <c r="AP23" s="6">
        <f t="shared" si="54"/>
        <v>2.8129489469177846</v>
      </c>
      <c r="AQ23" s="6">
        <f t="shared" si="54"/>
        <v>2.9592222921575098</v>
      </c>
      <c r="AR23" s="6">
        <f t="shared" si="54"/>
        <v>3.1131018513497004</v>
      </c>
      <c r="AS23" s="6">
        <f t="shared" si="54"/>
        <v>3.274983147619885</v>
      </c>
      <c r="AT23" s="6">
        <f t="shared" si="54"/>
        <v>3.4452822712961191</v>
      </c>
      <c r="AU23" s="6">
        <f t="shared" si="54"/>
        <v>3.6244369494035173</v>
      </c>
      <c r="AV23" s="6">
        <f t="shared" si="54"/>
        <v>3.8129076707725003</v>
      </c>
      <c r="AW23" s="6">
        <f t="shared" si="54"/>
        <v>4.01117886965267</v>
      </c>
      <c r="AX23" s="6">
        <f t="shared" si="54"/>
        <v>4.2197601708746086</v>
      </c>
      <c r="AY23" s="6">
        <f t="shared" si="54"/>
        <v>4.4391876997600885</v>
      </c>
      <c r="AZ23" s="6">
        <f t="shared" si="54"/>
        <v>4.6700254601476132</v>
      </c>
      <c r="BA23" s="6">
        <f t="shared" si="54"/>
        <v>4.9128667840752893</v>
      </c>
      <c r="BB23" s="6">
        <f t="shared" si="54"/>
        <v>5.1683358568472046</v>
      </c>
      <c r="BC23" s="6">
        <f t="shared" si="54"/>
        <v>5.4370893214032598</v>
      </c>
      <c r="BD23" s="6">
        <f t="shared" si="54"/>
        <v>5.7198179661162296</v>
      </c>
      <c r="BE23" s="6">
        <f t="shared" si="54"/>
        <v>6.0172485003542739</v>
      </c>
      <c r="BF23" s="6">
        <f t="shared" si="54"/>
        <v>6.3301454223726967</v>
      </c>
      <c r="BG23" s="6">
        <f t="shared" si="54"/>
        <v>6.6593129843360774</v>
      </c>
      <c r="BH23" s="6">
        <f t="shared" si="54"/>
        <v>7.0055972595215534</v>
      </c>
      <c r="BI23" s="6">
        <f t="shared" si="54"/>
        <v>7.3698883170166747</v>
      </c>
      <c r="BJ23" s="6">
        <f t="shared" si="54"/>
        <v>7.7531225095015417</v>
      </c>
      <c r="BK23" s="6">
        <f t="shared" si="54"/>
        <v>8.1562848799956225</v>
      </c>
      <c r="BL23" s="6">
        <f t="shared" si="54"/>
        <v>8.580411693755396</v>
      </c>
      <c r="BM23" s="6">
        <f t="shared" si="54"/>
        <v>9.0265931018306773</v>
      </c>
      <c r="BN23" s="6">
        <f t="shared" si="54"/>
        <v>9.4959759431258721</v>
      </c>
      <c r="BO23" s="6">
        <f t="shared" si="54"/>
        <v>9.9897666921684181</v>
      </c>
      <c r="BP23" s="6">
        <f t="shared" si="54"/>
        <v>10.509234560161175</v>
      </c>
      <c r="BQ23" s="6">
        <f t="shared" si="54"/>
        <v>11.055714757289557</v>
      </c>
      <c r="BR23" s="6">
        <f t="shared" si="54"/>
        <v>11.630611924668615</v>
      </c>
      <c r="BS23" s="6">
        <f t="shared" si="54"/>
        <v>12.235403744751384</v>
      </c>
      <c r="BT23" s="6">
        <f t="shared" si="54"/>
        <v>12.871644739478457</v>
      </c>
      <c r="BU23" s="6">
        <f t="shared" si="54"/>
        <v>13.540970265931337</v>
      </c>
      <c r="BV23" s="6">
        <f t="shared" si="54"/>
        <v>14.245100719759767</v>
      </c>
      <c r="BW23" s="6">
        <f t="shared" si="54"/>
        <v>14.985845957187276</v>
      </c>
      <c r="BX23" s="6">
        <f t="shared" si="54"/>
        <v>15.765109946961015</v>
      </c>
      <c r="BY23" s="6">
        <f t="shared" si="54"/>
        <v>16.584895664202989</v>
      </c>
      <c r="BZ23" s="6">
        <f t="shared" si="54"/>
        <v>17.447310238741544</v>
      </c>
      <c r="CA23" s="6">
        <f t="shared" si="54"/>
        <v>18.354570371156104</v>
      </c>
      <c r="CB23" s="6">
        <f t="shared" si="54"/>
        <v>19.309008030456223</v>
      </c>
      <c r="CC23" s="6">
        <f t="shared" si="54"/>
        <v>20.313076448039947</v>
      </c>
      <c r="CD23" s="6">
        <f t="shared" si="54"/>
        <v>21.369356423338026</v>
      </c>
      <c r="CE23" s="6">
        <f t="shared" si="54"/>
        <v>22.480562957351605</v>
      </c>
      <c r="CF23" s="6">
        <f t="shared" si="54"/>
        <v>23.649552231133889</v>
      </c>
      <c r="CG23" s="6">
        <f t="shared" si="54"/>
        <v>24.879328947152853</v>
      </c>
      <c r="CH23" s="6">
        <f t="shared" si="54"/>
        <v>26.173054052404801</v>
      </c>
      <c r="CI23" s="6">
        <f t="shared" si="54"/>
        <v>27.534052863129851</v>
      </c>
      <c r="CJ23" s="6">
        <f t="shared" si="54"/>
        <v>28.965823612012606</v>
      </c>
      <c r="CK23" s="6">
        <f t="shared" si="54"/>
        <v>30.472046439837264</v>
      </c>
      <c r="CL23" s="6">
        <f t="shared" si="54"/>
        <v>32.056592854708803</v>
      </c>
      <c r="CM23" s="6">
        <f t="shared" ref="CM23:EX23" si="55">1.052*CL23</f>
        <v>33.723535683153663</v>
      </c>
      <c r="CN23" s="6">
        <f t="shared" si="55"/>
        <v>35.477159538677654</v>
      </c>
      <c r="CO23" s="6">
        <f t="shared" si="55"/>
        <v>37.321971834688895</v>
      </c>
      <c r="CP23" s="6">
        <f t="shared" si="55"/>
        <v>39.262714370092716</v>
      </c>
      <c r="CQ23" s="6">
        <f t="shared" si="55"/>
        <v>41.30437551733754</v>
      </c>
      <c r="CR23" s="6">
        <f t="shared" si="55"/>
        <v>43.452203044239091</v>
      </c>
      <c r="CS23" s="6">
        <f t="shared" si="55"/>
        <v>45.71171760253953</v>
      </c>
      <c r="CT23" s="6">
        <f t="shared" si="55"/>
        <v>48.08872691787159</v>
      </c>
      <c r="CU23" s="6">
        <f t="shared" si="55"/>
        <v>50.589340717600912</v>
      </c>
      <c r="CV23" s="6">
        <f t="shared" si="55"/>
        <v>53.219986434916159</v>
      </c>
      <c r="CW23" s="6">
        <f t="shared" si="55"/>
        <v>55.9874257295318</v>
      </c>
      <c r="CX23" s="6">
        <f t="shared" si="55"/>
        <v>58.89877186746746</v>
      </c>
      <c r="CY23" s="6">
        <f t="shared" si="55"/>
        <v>61.961508004575769</v>
      </c>
      <c r="CZ23" s="6">
        <f t="shared" si="55"/>
        <v>65.183506420813714</v>
      </c>
      <c r="DA23" s="6">
        <f t="shared" si="55"/>
        <v>68.573048754696032</v>
      </c>
      <c r="DB23" s="6">
        <f t="shared" si="55"/>
        <v>72.13884728994023</v>
      </c>
      <c r="DC23" s="6">
        <f t="shared" si="55"/>
        <v>75.89006734901713</v>
      </c>
      <c r="DD23" s="6">
        <f t="shared" si="55"/>
        <v>79.836350851166031</v>
      </c>
      <c r="DE23" s="6">
        <f t="shared" si="55"/>
        <v>83.987841095426674</v>
      </c>
      <c r="DF23" s="6">
        <f t="shared" si="55"/>
        <v>88.355208832388868</v>
      </c>
      <c r="DG23" s="6">
        <f t="shared" si="55"/>
        <v>92.949679691673097</v>
      </c>
      <c r="DH23" s="6">
        <f t="shared" si="55"/>
        <v>97.783063035640097</v>
      </c>
      <c r="DI23" s="6">
        <f t="shared" si="55"/>
        <v>102.86778231349339</v>
      </c>
      <c r="DJ23" s="6">
        <f t="shared" si="55"/>
        <v>108.21690699379505</v>
      </c>
      <c r="DK23" s="6">
        <f t="shared" si="55"/>
        <v>113.84418615747239</v>
      </c>
      <c r="DL23" s="6">
        <f t="shared" si="55"/>
        <v>119.76408383766096</v>
      </c>
      <c r="DM23" s="6">
        <f t="shared" si="55"/>
        <v>125.99181619721934</v>
      </c>
      <c r="DN23" s="6">
        <f t="shared" si="55"/>
        <v>132.54339063947475</v>
      </c>
      <c r="DO23" s="6">
        <f t="shared" si="55"/>
        <v>139.43564695272744</v>
      </c>
      <c r="DP23" s="6">
        <f t="shared" si="55"/>
        <v>146.68630059426928</v>
      </c>
      <c r="DQ23" s="6">
        <f t="shared" si="55"/>
        <v>154.3139882251713</v>
      </c>
      <c r="DR23" s="6">
        <f t="shared" si="55"/>
        <v>162.33831561288022</v>
      </c>
      <c r="DS23" s="6">
        <f t="shared" si="55"/>
        <v>170.77990802475</v>
      </c>
      <c r="DT23" s="6">
        <f t="shared" si="55"/>
        <v>179.660463242037</v>
      </c>
      <c r="DU23" s="6">
        <f t="shared" si="55"/>
        <v>189.00280733062294</v>
      </c>
      <c r="DV23" s="6">
        <f t="shared" si="55"/>
        <v>198.83095331181534</v>
      </c>
      <c r="DW23" s="6">
        <f t="shared" si="55"/>
        <v>209.17016288402974</v>
      </c>
      <c r="DX23" s="6">
        <f t="shared" si="55"/>
        <v>220.0470113539993</v>
      </c>
      <c r="DY23" s="6">
        <f t="shared" si="55"/>
        <v>231.48945594440727</v>
      </c>
      <c r="DZ23" s="6">
        <f t="shared" si="55"/>
        <v>243.52690765351645</v>
      </c>
      <c r="EA23" s="6">
        <f t="shared" si="55"/>
        <v>256.19030685149932</v>
      </c>
      <c r="EB23" s="6">
        <f t="shared" si="55"/>
        <v>269.51220280777727</v>
      </c>
      <c r="EC23" s="6">
        <f t="shared" si="55"/>
        <v>283.52683735378173</v>
      </c>
      <c r="ED23" s="6">
        <f t="shared" si="55"/>
        <v>298.27023289617841</v>
      </c>
      <c r="EE23" s="6">
        <f t="shared" si="55"/>
        <v>313.78028500677971</v>
      </c>
      <c r="EF23" s="6">
        <f t="shared" si="55"/>
        <v>330.09685982713228</v>
      </c>
      <c r="EG23" s="6">
        <f t="shared" si="55"/>
        <v>347.26189653814316</v>
      </c>
      <c r="EH23" s="6">
        <f t="shared" si="55"/>
        <v>365.31951515812665</v>
      </c>
      <c r="EI23" s="6">
        <f t="shared" si="55"/>
        <v>384.31612994634924</v>
      </c>
      <c r="EJ23" s="6">
        <f t="shared" si="55"/>
        <v>404.30056870355941</v>
      </c>
      <c r="EK23" s="6">
        <f t="shared" si="55"/>
        <v>425.3241982761445</v>
      </c>
      <c r="EL23" s="6">
        <f t="shared" si="55"/>
        <v>447.44105658650403</v>
      </c>
      <c r="EM23" s="6">
        <f t="shared" si="55"/>
        <v>470.70799152900224</v>
      </c>
      <c r="EN23" s="6">
        <f t="shared" si="55"/>
        <v>495.18480708851035</v>
      </c>
      <c r="EO23" s="6">
        <f t="shared" si="55"/>
        <v>520.93441705711291</v>
      </c>
      <c r="EP23" s="6">
        <f t="shared" si="55"/>
        <v>548.02300674408275</v>
      </c>
      <c r="EQ23" s="6">
        <f t="shared" si="55"/>
        <v>576.52020309477507</v>
      </c>
      <c r="ER23" s="6">
        <f t="shared" si="55"/>
        <v>606.49925365570346</v>
      </c>
      <c r="ES23" s="6">
        <f t="shared" si="55"/>
        <v>638.03721484580001</v>
      </c>
      <c r="ET23" s="6">
        <f t="shared" si="55"/>
        <v>671.21515001778164</v>
      </c>
      <c r="EU23" s="6">
        <f t="shared" si="55"/>
        <v>706.11833781870632</v>
      </c>
      <c r="EV23" s="6">
        <f t="shared" si="55"/>
        <v>742.83649138527903</v>
      </c>
      <c r="EW23" s="6">
        <f t="shared" si="55"/>
        <v>781.46398893731362</v>
      </c>
      <c r="EX23" s="6">
        <f t="shared" si="55"/>
        <v>822.100116362054</v>
      </c>
      <c r="EY23" s="6">
        <f t="shared" ref="EY23:FP23" si="56">1.052*EX23</f>
        <v>864.84932241288084</v>
      </c>
      <c r="EZ23" s="6">
        <f t="shared" si="56"/>
        <v>909.82148717835071</v>
      </c>
      <c r="FA23" s="6">
        <f t="shared" si="56"/>
        <v>957.13220451162499</v>
      </c>
      <c r="FB23" s="6">
        <f t="shared" si="56"/>
        <v>1006.9030791462295</v>
      </c>
      <c r="FC23" s="6">
        <f t="shared" si="56"/>
        <v>1059.2620392618335</v>
      </c>
      <c r="FD23" s="6">
        <f t="shared" si="56"/>
        <v>1114.3436653034489</v>
      </c>
      <c r="FE23" s="6">
        <f t="shared" si="56"/>
        <v>1172.2895358992282</v>
      </c>
      <c r="FF23" s="6">
        <f t="shared" si="56"/>
        <v>1233.2485917659881</v>
      </c>
      <c r="FG23" s="6">
        <f t="shared" si="56"/>
        <v>1297.3775185378195</v>
      </c>
      <c r="FH23" s="6">
        <f t="shared" si="56"/>
        <v>1364.841149501786</v>
      </c>
      <c r="FI23" s="6">
        <f t="shared" si="56"/>
        <v>1435.8128892758789</v>
      </c>
      <c r="FJ23" s="6">
        <f t="shared" si="56"/>
        <v>1510.4751595182247</v>
      </c>
      <c r="FK23" s="6">
        <f t="shared" si="56"/>
        <v>1589.0198678131724</v>
      </c>
      <c r="FL23" s="6">
        <f t="shared" si="56"/>
        <v>1671.6489009394575</v>
      </c>
      <c r="FM23" s="6">
        <f t="shared" si="56"/>
        <v>1758.5746437883092</v>
      </c>
      <c r="FN23" s="6">
        <f t="shared" si="56"/>
        <v>1850.0205252653013</v>
      </c>
      <c r="FO23" s="6">
        <f t="shared" si="56"/>
        <v>1946.221592579097</v>
      </c>
      <c r="FP23" s="6">
        <f t="shared" si="56"/>
        <v>2047.42511539321</v>
      </c>
      <c r="FQ23" s="24">
        <f t="shared" si="21"/>
        <v>9.6420008969959184E-2</v>
      </c>
    </row>
    <row r="24" spans="1:173">
      <c r="A24">
        <f t="shared" si="22"/>
        <v>14</v>
      </c>
      <c r="B24" t="s">
        <v>16</v>
      </c>
      <c r="C24" t="s">
        <v>37</v>
      </c>
      <c r="D24" s="6">
        <f ca="1">INPUT!G24</f>
        <v>2.48</v>
      </c>
      <c r="E24" s="6">
        <f ca="1">INPUT!I24</f>
        <v>2.6</v>
      </c>
      <c r="F24" s="6">
        <f t="shared" si="6"/>
        <v>4.0000000000000036E-2</v>
      </c>
      <c r="G24" s="6">
        <f ca="1">'DJL-4'!R25</f>
        <v>46.441666666666663</v>
      </c>
      <c r="H24" s="6">
        <f t="shared" si="7"/>
        <v>2.48</v>
      </c>
      <c r="I24" s="6">
        <f t="shared" si="8"/>
        <v>2.52</v>
      </c>
      <c r="J24" s="6">
        <f t="shared" si="9"/>
        <v>2.56</v>
      </c>
      <c r="K24" s="6">
        <f t="shared" si="10"/>
        <v>2.6</v>
      </c>
      <c r="L24" s="6">
        <f t="shared" si="11"/>
        <v>2.7352000000000003</v>
      </c>
      <c r="M24" s="4">
        <f t="shared" si="23"/>
        <v>5.1999999999999998E-2</v>
      </c>
      <c r="N24" s="4">
        <f t="shared" si="12"/>
        <v>0.10048069182217739</v>
      </c>
      <c r="V24" s="6">
        <f t="shared" si="13"/>
        <v>-46.441666666666663</v>
      </c>
      <c r="W24" s="6">
        <f t="shared" si="14"/>
        <v>2.48</v>
      </c>
      <c r="X24" s="6">
        <f t="shared" si="15"/>
        <v>2.52</v>
      </c>
      <c r="Y24" s="6">
        <f t="shared" si="16"/>
        <v>2.56</v>
      </c>
      <c r="Z24" s="6">
        <f t="shared" si="17"/>
        <v>2.6</v>
      </c>
      <c r="AA24" s="6">
        <f t="shared" ref="AA24:CL24" si="57">1.052*Z24</f>
        <v>2.7352000000000003</v>
      </c>
      <c r="AB24" s="6">
        <f t="shared" si="57"/>
        <v>2.8774304000000006</v>
      </c>
      <c r="AC24" s="6">
        <f t="shared" si="57"/>
        <v>3.0270567808000006</v>
      </c>
      <c r="AD24" s="6">
        <f t="shared" si="57"/>
        <v>3.1844637334016008</v>
      </c>
      <c r="AE24" s="6">
        <f t="shared" si="57"/>
        <v>3.3500558475384841</v>
      </c>
      <c r="AF24" s="6">
        <f t="shared" si="57"/>
        <v>3.5242587516104855</v>
      </c>
      <c r="AG24" s="6">
        <f t="shared" si="57"/>
        <v>3.7075202066942308</v>
      </c>
      <c r="AH24" s="6">
        <f t="shared" si="57"/>
        <v>3.9003112574423309</v>
      </c>
      <c r="AI24" s="6">
        <f t="shared" si="57"/>
        <v>4.1031274428293321</v>
      </c>
      <c r="AJ24" s="6">
        <f t="shared" si="57"/>
        <v>4.3164900698564574</v>
      </c>
      <c r="AK24" s="6">
        <f t="shared" si="57"/>
        <v>4.5409475534889934</v>
      </c>
      <c r="AL24" s="6">
        <f t="shared" si="57"/>
        <v>4.7770768262704211</v>
      </c>
      <c r="AM24" s="6">
        <f t="shared" si="57"/>
        <v>5.0254848212364829</v>
      </c>
      <c r="AN24" s="6">
        <f t="shared" si="57"/>
        <v>5.2868100319407798</v>
      </c>
      <c r="AO24" s="6">
        <f t="shared" si="57"/>
        <v>5.561724153601701</v>
      </c>
      <c r="AP24" s="6">
        <f t="shared" si="57"/>
        <v>5.85093380958899</v>
      </c>
      <c r="AQ24" s="6">
        <f t="shared" si="57"/>
        <v>6.1551823676876181</v>
      </c>
      <c r="AR24" s="6">
        <f t="shared" si="57"/>
        <v>6.4752518508073749</v>
      </c>
      <c r="AS24" s="6">
        <f t="shared" si="57"/>
        <v>6.8119649470493586</v>
      </c>
      <c r="AT24" s="6">
        <f t="shared" si="57"/>
        <v>7.1661871242959254</v>
      </c>
      <c r="AU24" s="6">
        <f t="shared" si="57"/>
        <v>7.5388288547593136</v>
      </c>
      <c r="AV24" s="6">
        <f t="shared" si="57"/>
        <v>7.9308479552067981</v>
      </c>
      <c r="AW24" s="6">
        <f t="shared" si="57"/>
        <v>8.3432520488775523</v>
      </c>
      <c r="AX24" s="6">
        <f t="shared" si="57"/>
        <v>8.7771011554191851</v>
      </c>
      <c r="AY24" s="6">
        <f t="shared" si="57"/>
        <v>9.2335104155009837</v>
      </c>
      <c r="AZ24" s="6">
        <f t="shared" si="57"/>
        <v>9.7136529571070351</v>
      </c>
      <c r="BA24" s="6">
        <f t="shared" si="57"/>
        <v>10.218762910876601</v>
      </c>
      <c r="BB24" s="6">
        <f t="shared" si="57"/>
        <v>10.750138582242185</v>
      </c>
      <c r="BC24" s="6">
        <f t="shared" si="57"/>
        <v>11.309145788518778</v>
      </c>
      <c r="BD24" s="6">
        <f t="shared" si="57"/>
        <v>11.897221369521755</v>
      </c>
      <c r="BE24" s="6">
        <f t="shared" si="57"/>
        <v>12.515876880736887</v>
      </c>
      <c r="BF24" s="6">
        <f t="shared" si="57"/>
        <v>13.166702478535205</v>
      </c>
      <c r="BG24" s="6">
        <f t="shared" si="57"/>
        <v>13.851371007419036</v>
      </c>
      <c r="BH24" s="6">
        <f t="shared" si="57"/>
        <v>14.571642299804827</v>
      </c>
      <c r="BI24" s="6">
        <f t="shared" si="57"/>
        <v>15.329367699394679</v>
      </c>
      <c r="BJ24" s="6">
        <f t="shared" si="57"/>
        <v>16.126494819763202</v>
      </c>
      <c r="BK24" s="6">
        <f t="shared" si="57"/>
        <v>16.965072550390889</v>
      </c>
      <c r="BL24" s="6">
        <f t="shared" si="57"/>
        <v>17.847256323011216</v>
      </c>
      <c r="BM24" s="6">
        <f t="shared" si="57"/>
        <v>18.775313651807799</v>
      </c>
      <c r="BN24" s="6">
        <f t="shared" si="57"/>
        <v>19.751629961701806</v>
      </c>
      <c r="BO24" s="6">
        <f t="shared" si="57"/>
        <v>20.778714719710301</v>
      </c>
      <c r="BP24" s="6">
        <f t="shared" si="57"/>
        <v>21.859207885135238</v>
      </c>
      <c r="BQ24" s="6">
        <f t="shared" si="57"/>
        <v>22.99588669516227</v>
      </c>
      <c r="BR24" s="6">
        <f t="shared" si="57"/>
        <v>24.191672803310709</v>
      </c>
      <c r="BS24" s="6">
        <f t="shared" si="57"/>
        <v>25.449639789082866</v>
      </c>
      <c r="BT24" s="6">
        <f t="shared" si="57"/>
        <v>26.773021058115177</v>
      </c>
      <c r="BU24" s="6">
        <f t="shared" si="57"/>
        <v>28.165218153137168</v>
      </c>
      <c r="BV24" s="6">
        <f t="shared" si="57"/>
        <v>29.629809497100304</v>
      </c>
      <c r="BW24" s="6">
        <f t="shared" si="57"/>
        <v>31.170559590949519</v>
      </c>
      <c r="BX24" s="6">
        <f t="shared" si="57"/>
        <v>32.791428689678895</v>
      </c>
      <c r="BY24" s="6">
        <f t="shared" si="57"/>
        <v>34.496582981542197</v>
      </c>
      <c r="BZ24" s="6">
        <f t="shared" si="57"/>
        <v>36.290405296582392</v>
      </c>
      <c r="CA24" s="6">
        <f t="shared" si="57"/>
        <v>38.177506372004679</v>
      </c>
      <c r="CB24" s="6">
        <f t="shared" si="57"/>
        <v>40.162736703348926</v>
      </c>
      <c r="CC24" s="6">
        <f t="shared" si="57"/>
        <v>42.25119901192307</v>
      </c>
      <c r="CD24" s="6">
        <f t="shared" si="57"/>
        <v>44.448261360543071</v>
      </c>
      <c r="CE24" s="6">
        <f t="shared" si="57"/>
        <v>46.759570951291316</v>
      </c>
      <c r="CF24" s="6">
        <f t="shared" si="57"/>
        <v>49.191068640758466</v>
      </c>
      <c r="CG24" s="6">
        <f t="shared" si="57"/>
        <v>51.749004210077906</v>
      </c>
      <c r="CH24" s="6">
        <f t="shared" si="57"/>
        <v>54.439952429001963</v>
      </c>
      <c r="CI24" s="6">
        <f t="shared" si="57"/>
        <v>57.27082995531007</v>
      </c>
      <c r="CJ24" s="6">
        <f t="shared" si="57"/>
        <v>60.248913112986195</v>
      </c>
      <c r="CK24" s="6">
        <f t="shared" si="57"/>
        <v>63.381856594861482</v>
      </c>
      <c r="CL24" s="6">
        <f t="shared" si="57"/>
        <v>66.677713137794285</v>
      </c>
      <c r="CM24" s="6">
        <f t="shared" ref="CM24:EX24" si="58">1.052*CL24</f>
        <v>70.14495422095959</v>
      </c>
      <c r="CN24" s="6">
        <f t="shared" si="58"/>
        <v>73.792491840449486</v>
      </c>
      <c r="CO24" s="6">
        <f t="shared" si="58"/>
        <v>77.629701416152869</v>
      </c>
      <c r="CP24" s="6">
        <f t="shared" si="58"/>
        <v>81.666445889792826</v>
      </c>
      <c r="CQ24" s="6">
        <f t="shared" si="58"/>
        <v>85.913101076062063</v>
      </c>
      <c r="CR24" s="6">
        <f t="shared" si="58"/>
        <v>90.380582332017298</v>
      </c>
      <c r="CS24" s="6">
        <f t="shared" si="58"/>
        <v>95.080372613282208</v>
      </c>
      <c r="CT24" s="6">
        <f t="shared" si="58"/>
        <v>100.02455198917289</v>
      </c>
      <c r="CU24" s="6">
        <f t="shared" si="58"/>
        <v>105.22582869260988</v>
      </c>
      <c r="CV24" s="6">
        <f t="shared" si="58"/>
        <v>110.69757178462559</v>
      </c>
      <c r="CW24" s="6">
        <f t="shared" si="58"/>
        <v>116.45384551742613</v>
      </c>
      <c r="CX24" s="6">
        <f t="shared" si="58"/>
        <v>122.50944548433229</v>
      </c>
      <c r="CY24" s="6">
        <f t="shared" si="58"/>
        <v>128.87993664951756</v>
      </c>
      <c r="CZ24" s="6">
        <f t="shared" si="58"/>
        <v>135.58169335529249</v>
      </c>
      <c r="DA24" s="6">
        <f t="shared" si="58"/>
        <v>142.63194140976771</v>
      </c>
      <c r="DB24" s="6">
        <f t="shared" si="58"/>
        <v>150.04880236307562</v>
      </c>
      <c r="DC24" s="6">
        <f t="shared" si="58"/>
        <v>157.85134008595557</v>
      </c>
      <c r="DD24" s="6">
        <f t="shared" si="58"/>
        <v>166.05960977042525</v>
      </c>
      <c r="DE24" s="6">
        <f t="shared" si="58"/>
        <v>174.69470947848737</v>
      </c>
      <c r="DF24" s="6">
        <f t="shared" si="58"/>
        <v>183.77883437136873</v>
      </c>
      <c r="DG24" s="6">
        <f t="shared" si="58"/>
        <v>193.33533375867992</v>
      </c>
      <c r="DH24" s="6">
        <f t="shared" si="58"/>
        <v>203.38877111413129</v>
      </c>
      <c r="DI24" s="6">
        <f t="shared" si="58"/>
        <v>213.96498721206612</v>
      </c>
      <c r="DJ24" s="6">
        <f t="shared" si="58"/>
        <v>225.09116654709356</v>
      </c>
      <c r="DK24" s="6">
        <f t="shared" si="58"/>
        <v>236.79590720754243</v>
      </c>
      <c r="DL24" s="6">
        <f t="shared" si="58"/>
        <v>249.10929438233464</v>
      </c>
      <c r="DM24" s="6">
        <f t="shared" si="58"/>
        <v>262.06297769021603</v>
      </c>
      <c r="DN24" s="6">
        <f t="shared" si="58"/>
        <v>275.69025253010727</v>
      </c>
      <c r="DO24" s="6">
        <f t="shared" si="58"/>
        <v>290.02614566167284</v>
      </c>
      <c r="DP24" s="6">
        <f t="shared" si="58"/>
        <v>305.10750523607982</v>
      </c>
      <c r="DQ24" s="6">
        <f t="shared" si="58"/>
        <v>320.97309550835598</v>
      </c>
      <c r="DR24" s="6">
        <f t="shared" si="58"/>
        <v>337.66369647479053</v>
      </c>
      <c r="DS24" s="6">
        <f t="shared" si="58"/>
        <v>355.22220869147964</v>
      </c>
      <c r="DT24" s="6">
        <f t="shared" si="58"/>
        <v>373.6937635434366</v>
      </c>
      <c r="DU24" s="6">
        <f t="shared" si="58"/>
        <v>393.1258392476953</v>
      </c>
      <c r="DV24" s="6">
        <f t="shared" si="58"/>
        <v>413.56838288857546</v>
      </c>
      <c r="DW24" s="6">
        <f t="shared" si="58"/>
        <v>435.0739387987814</v>
      </c>
      <c r="DX24" s="6">
        <f t="shared" si="58"/>
        <v>457.69778361631808</v>
      </c>
      <c r="DY24" s="6">
        <f t="shared" si="58"/>
        <v>481.49806836436665</v>
      </c>
      <c r="DZ24" s="6">
        <f t="shared" si="58"/>
        <v>506.53596791931375</v>
      </c>
      <c r="EA24" s="6">
        <f t="shared" si="58"/>
        <v>532.87583825111813</v>
      </c>
      <c r="EB24" s="6">
        <f t="shared" si="58"/>
        <v>560.5853818401763</v>
      </c>
      <c r="EC24" s="6">
        <f t="shared" si="58"/>
        <v>589.73582169586552</v>
      </c>
      <c r="ED24" s="6">
        <f t="shared" si="58"/>
        <v>620.4020844240506</v>
      </c>
      <c r="EE24" s="6">
        <f t="shared" si="58"/>
        <v>652.66299281410124</v>
      </c>
      <c r="EF24" s="6">
        <f t="shared" si="58"/>
        <v>686.60146844043459</v>
      </c>
      <c r="EG24" s="6">
        <f t="shared" si="58"/>
        <v>722.30474479933719</v>
      </c>
      <c r="EH24" s="6">
        <f t="shared" si="58"/>
        <v>759.86459152890279</v>
      </c>
      <c r="EI24" s="6">
        <f t="shared" si="58"/>
        <v>799.37755028840581</v>
      </c>
      <c r="EJ24" s="6">
        <f t="shared" si="58"/>
        <v>840.94518290340295</v>
      </c>
      <c r="EK24" s="6">
        <f t="shared" si="58"/>
        <v>884.67433241437993</v>
      </c>
      <c r="EL24" s="6">
        <f t="shared" si="58"/>
        <v>930.67739769992772</v>
      </c>
      <c r="EM24" s="6">
        <f t="shared" si="58"/>
        <v>979.07262238032399</v>
      </c>
      <c r="EN24" s="6">
        <f t="shared" si="58"/>
        <v>1029.9843987441009</v>
      </c>
      <c r="EO24" s="6">
        <f t="shared" si="58"/>
        <v>1083.5435874787941</v>
      </c>
      <c r="EP24" s="6">
        <f t="shared" si="58"/>
        <v>1139.8878540276914</v>
      </c>
      <c r="EQ24" s="6">
        <f t="shared" si="58"/>
        <v>1199.1620224371316</v>
      </c>
      <c r="ER24" s="6">
        <f t="shared" si="58"/>
        <v>1261.5184476038623</v>
      </c>
      <c r="ES24" s="6">
        <f t="shared" si="58"/>
        <v>1327.1174068792632</v>
      </c>
      <c r="ET24" s="6">
        <f t="shared" si="58"/>
        <v>1396.1275120369849</v>
      </c>
      <c r="EU24" s="6">
        <f t="shared" si="58"/>
        <v>1468.7261426629082</v>
      </c>
      <c r="EV24" s="6">
        <f t="shared" si="58"/>
        <v>1545.0999020813795</v>
      </c>
      <c r="EW24" s="6">
        <f t="shared" si="58"/>
        <v>1625.4450969896113</v>
      </c>
      <c r="EX24" s="6">
        <f t="shared" si="58"/>
        <v>1709.9682420330712</v>
      </c>
      <c r="EY24" s="6">
        <f t="shared" ref="EY24:FP24" si="59">1.052*EX24</f>
        <v>1798.8865906187909</v>
      </c>
      <c r="EZ24" s="6">
        <f t="shared" si="59"/>
        <v>1892.4286933309681</v>
      </c>
      <c r="FA24" s="6">
        <f t="shared" si="59"/>
        <v>1990.8349853841785</v>
      </c>
      <c r="FB24" s="6">
        <f t="shared" si="59"/>
        <v>2094.3584046241558</v>
      </c>
      <c r="FC24" s="6">
        <f t="shared" si="59"/>
        <v>2203.265041664612</v>
      </c>
      <c r="FD24" s="6">
        <f t="shared" si="59"/>
        <v>2317.8348238311719</v>
      </c>
      <c r="FE24" s="6">
        <f t="shared" si="59"/>
        <v>2438.3622346703928</v>
      </c>
      <c r="FF24" s="6">
        <f t="shared" si="59"/>
        <v>2565.1570708732534</v>
      </c>
      <c r="FG24" s="6">
        <f t="shared" si="59"/>
        <v>2698.5452385586627</v>
      </c>
      <c r="FH24" s="6">
        <f t="shared" si="59"/>
        <v>2838.8695909637131</v>
      </c>
      <c r="FI24" s="6">
        <f t="shared" si="59"/>
        <v>2986.4908096938261</v>
      </c>
      <c r="FJ24" s="6">
        <f t="shared" si="59"/>
        <v>3141.7883317979054</v>
      </c>
      <c r="FK24" s="6">
        <f t="shared" si="59"/>
        <v>3305.1613250513965</v>
      </c>
      <c r="FL24" s="6">
        <f t="shared" si="59"/>
        <v>3477.0297139540694</v>
      </c>
      <c r="FM24" s="6">
        <f t="shared" si="59"/>
        <v>3657.8352590796812</v>
      </c>
      <c r="FN24" s="6">
        <f t="shared" si="59"/>
        <v>3848.042692551825</v>
      </c>
      <c r="FO24" s="6">
        <f t="shared" si="59"/>
        <v>4048.14091256452</v>
      </c>
      <c r="FP24" s="6">
        <f t="shared" si="59"/>
        <v>4258.6442400178748</v>
      </c>
      <c r="FQ24" s="24">
        <f t="shared" si="21"/>
        <v>0.10048069182217739</v>
      </c>
    </row>
    <row r="25" spans="1:173">
      <c r="A25">
        <f t="shared" si="22"/>
        <v>15</v>
      </c>
      <c r="B25" t="s">
        <v>17</v>
      </c>
      <c r="C25" t="s">
        <v>38</v>
      </c>
      <c r="D25" s="6">
        <f ca="1">INPUT!G25</f>
        <v>1.94</v>
      </c>
      <c r="E25" s="6">
        <f ca="1">INPUT!I25</f>
        <v>2.1</v>
      </c>
      <c r="F25" s="6">
        <f t="shared" si="6"/>
        <v>5.3333333333333378E-2</v>
      </c>
      <c r="G25" s="6">
        <f ca="1">'DJL-4'!R26</f>
        <v>39.708333333333336</v>
      </c>
      <c r="H25" s="6">
        <f t="shared" si="7"/>
        <v>1.94</v>
      </c>
      <c r="I25" s="6">
        <f t="shared" si="8"/>
        <v>1.9933333333333334</v>
      </c>
      <c r="J25" s="6">
        <f t="shared" si="9"/>
        <v>2.0466666666666669</v>
      </c>
      <c r="K25" s="6">
        <f t="shared" si="10"/>
        <v>2.1</v>
      </c>
      <c r="L25" s="6">
        <f t="shared" si="11"/>
        <v>2.2092000000000001</v>
      </c>
      <c r="M25" s="4">
        <f t="shared" si="23"/>
        <v>5.1999999999999998E-2</v>
      </c>
      <c r="N25" s="4">
        <f t="shared" si="12"/>
        <v>9.7624485151221893E-2</v>
      </c>
      <c r="V25" s="6">
        <f t="shared" si="13"/>
        <v>-39.708333333333336</v>
      </c>
      <c r="W25" s="6">
        <f t="shared" si="14"/>
        <v>1.94</v>
      </c>
      <c r="X25" s="6">
        <f t="shared" si="15"/>
        <v>1.9933333333333334</v>
      </c>
      <c r="Y25" s="6">
        <f t="shared" si="16"/>
        <v>2.0466666666666669</v>
      </c>
      <c r="Z25" s="6">
        <f t="shared" si="17"/>
        <v>2.1</v>
      </c>
      <c r="AA25" s="6">
        <f t="shared" ref="AA25:CL25" si="60">1.052*Z25</f>
        <v>2.2092000000000001</v>
      </c>
      <c r="AB25" s="6">
        <f t="shared" si="60"/>
        <v>2.3240784000000003</v>
      </c>
      <c r="AC25" s="6">
        <f t="shared" si="60"/>
        <v>2.4449304768000006</v>
      </c>
      <c r="AD25" s="6">
        <f t="shared" si="60"/>
        <v>2.5720668615936009</v>
      </c>
      <c r="AE25" s="6">
        <f t="shared" si="60"/>
        <v>2.7058143383964683</v>
      </c>
      <c r="AF25" s="6">
        <f t="shared" si="60"/>
        <v>2.8465166839930847</v>
      </c>
      <c r="AG25" s="6">
        <f t="shared" si="60"/>
        <v>2.994535551560725</v>
      </c>
      <c r="AH25" s="6">
        <f t="shared" si="60"/>
        <v>3.1502514002418827</v>
      </c>
      <c r="AI25" s="6">
        <f t="shared" si="60"/>
        <v>3.3140644730544606</v>
      </c>
      <c r="AJ25" s="6">
        <f t="shared" si="60"/>
        <v>3.4863958256532928</v>
      </c>
      <c r="AK25" s="6">
        <f t="shared" si="60"/>
        <v>3.6676884085872641</v>
      </c>
      <c r="AL25" s="6">
        <f t="shared" si="60"/>
        <v>3.8584082058338018</v>
      </c>
      <c r="AM25" s="6">
        <f t="shared" si="60"/>
        <v>4.0590454325371601</v>
      </c>
      <c r="AN25" s="6">
        <f t="shared" si="60"/>
        <v>4.2701157950290929</v>
      </c>
      <c r="AO25" s="6">
        <f t="shared" si="60"/>
        <v>4.4921618163706061</v>
      </c>
      <c r="AP25" s="6">
        <f t="shared" si="60"/>
        <v>4.7257542308218774</v>
      </c>
      <c r="AQ25" s="6">
        <f t="shared" si="60"/>
        <v>4.9714934508246156</v>
      </c>
      <c r="AR25" s="6">
        <f t="shared" si="60"/>
        <v>5.2300111102674958</v>
      </c>
      <c r="AS25" s="6">
        <f t="shared" si="60"/>
        <v>5.5019716880014053</v>
      </c>
      <c r="AT25" s="6">
        <f t="shared" si="60"/>
        <v>5.7880742157774785</v>
      </c>
      <c r="AU25" s="6">
        <f t="shared" si="60"/>
        <v>6.0890540749979074</v>
      </c>
      <c r="AV25" s="6">
        <f t="shared" si="60"/>
        <v>6.4056848868977987</v>
      </c>
      <c r="AW25" s="6">
        <f t="shared" si="60"/>
        <v>6.7387805010164845</v>
      </c>
      <c r="AX25" s="6">
        <f t="shared" si="60"/>
        <v>7.0891970870693424</v>
      </c>
      <c r="AY25" s="6">
        <f t="shared" si="60"/>
        <v>7.4578353355969487</v>
      </c>
      <c r="AZ25" s="6">
        <f t="shared" si="60"/>
        <v>7.8456427730479907</v>
      </c>
      <c r="BA25" s="6">
        <f t="shared" si="60"/>
        <v>8.2536161972464868</v>
      </c>
      <c r="BB25" s="6">
        <f t="shared" si="60"/>
        <v>8.6828042395033052</v>
      </c>
      <c r="BC25" s="6">
        <f t="shared" si="60"/>
        <v>9.1343100599574782</v>
      </c>
      <c r="BD25" s="6">
        <f t="shared" si="60"/>
        <v>9.6092941830752672</v>
      </c>
      <c r="BE25" s="6">
        <f t="shared" si="60"/>
        <v>10.108977480595181</v>
      </c>
      <c r="BF25" s="6">
        <f t="shared" si="60"/>
        <v>10.634644309586131</v>
      </c>
      <c r="BG25" s="6">
        <f t="shared" si="60"/>
        <v>11.187645813684609</v>
      </c>
      <c r="BH25" s="6">
        <f t="shared" si="60"/>
        <v>11.769403395996209</v>
      </c>
      <c r="BI25" s="6">
        <f t="shared" si="60"/>
        <v>12.381412372588013</v>
      </c>
      <c r="BJ25" s="6">
        <f t="shared" si="60"/>
        <v>13.02524581596259</v>
      </c>
      <c r="BK25" s="6">
        <f t="shared" si="60"/>
        <v>13.702558598392645</v>
      </c>
      <c r="BL25" s="6">
        <f t="shared" si="60"/>
        <v>14.415091645509063</v>
      </c>
      <c r="BM25" s="6">
        <f t="shared" si="60"/>
        <v>15.164676411075535</v>
      </c>
      <c r="BN25" s="6">
        <f t="shared" si="60"/>
        <v>15.953239584451463</v>
      </c>
      <c r="BO25" s="6">
        <f t="shared" si="60"/>
        <v>16.782808042842941</v>
      </c>
      <c r="BP25" s="6">
        <f t="shared" si="60"/>
        <v>17.655514061070775</v>
      </c>
      <c r="BQ25" s="6">
        <f t="shared" si="60"/>
        <v>18.573600792246456</v>
      </c>
      <c r="BR25" s="6">
        <f t="shared" si="60"/>
        <v>19.539428033443272</v>
      </c>
      <c r="BS25" s="6">
        <f t="shared" si="60"/>
        <v>20.555478291182322</v>
      </c>
      <c r="BT25" s="6">
        <f t="shared" si="60"/>
        <v>21.624363162323803</v>
      </c>
      <c r="BU25" s="6">
        <f t="shared" si="60"/>
        <v>22.748830046764642</v>
      </c>
      <c r="BV25" s="6">
        <f t="shared" si="60"/>
        <v>23.931769209196403</v>
      </c>
      <c r="BW25" s="6">
        <f t="shared" si="60"/>
        <v>25.176221208074619</v>
      </c>
      <c r="BX25" s="6">
        <f t="shared" si="60"/>
        <v>26.4853847108945</v>
      </c>
      <c r="BY25" s="6">
        <f t="shared" si="60"/>
        <v>27.862624715861017</v>
      </c>
      <c r="BZ25" s="6">
        <f t="shared" si="60"/>
        <v>29.31148120108579</v>
      </c>
      <c r="CA25" s="6">
        <f t="shared" si="60"/>
        <v>30.835678223542253</v>
      </c>
      <c r="CB25" s="6">
        <f t="shared" si="60"/>
        <v>32.439133491166452</v>
      </c>
      <c r="CC25" s="6">
        <f t="shared" si="60"/>
        <v>34.125968432707111</v>
      </c>
      <c r="CD25" s="6">
        <f t="shared" si="60"/>
        <v>35.90051879120788</v>
      </c>
      <c r="CE25" s="6">
        <f t="shared" si="60"/>
        <v>37.767345768350694</v>
      </c>
      <c r="CF25" s="6">
        <f t="shared" si="60"/>
        <v>39.731247748304931</v>
      </c>
      <c r="CG25" s="6">
        <f t="shared" si="60"/>
        <v>41.797272631216792</v>
      </c>
      <c r="CH25" s="6">
        <f t="shared" si="60"/>
        <v>43.970730808040067</v>
      </c>
      <c r="CI25" s="6">
        <f t="shared" si="60"/>
        <v>46.257208810058152</v>
      </c>
      <c r="CJ25" s="6">
        <f t="shared" si="60"/>
        <v>48.662583668181178</v>
      </c>
      <c r="CK25" s="6">
        <f t="shared" si="60"/>
        <v>51.1930380189266</v>
      </c>
      <c r="CL25" s="6">
        <f t="shared" si="60"/>
        <v>53.855075995910788</v>
      </c>
      <c r="CM25" s="6">
        <f t="shared" ref="CM25:EX25" si="61">1.052*CL25</f>
        <v>56.655539947698152</v>
      </c>
      <c r="CN25" s="6">
        <f t="shared" si="61"/>
        <v>59.60162802497846</v>
      </c>
      <c r="CO25" s="6">
        <f t="shared" si="61"/>
        <v>62.700912682277341</v>
      </c>
      <c r="CP25" s="6">
        <f t="shared" si="61"/>
        <v>65.961360141755762</v>
      </c>
      <c r="CQ25" s="6">
        <f t="shared" si="61"/>
        <v>69.391350869127066</v>
      </c>
      <c r="CR25" s="6">
        <f t="shared" si="61"/>
        <v>72.999701114321681</v>
      </c>
      <c r="CS25" s="6">
        <f t="shared" si="61"/>
        <v>76.795685572266407</v>
      </c>
      <c r="CT25" s="6">
        <f t="shared" si="61"/>
        <v>80.789061222024259</v>
      </c>
      <c r="CU25" s="6">
        <f t="shared" si="61"/>
        <v>84.990092405569527</v>
      </c>
      <c r="CV25" s="6">
        <f t="shared" si="61"/>
        <v>89.409577210659151</v>
      </c>
      <c r="CW25" s="6">
        <f t="shared" si="61"/>
        <v>94.058875225613434</v>
      </c>
      <c r="CX25" s="6">
        <f t="shared" si="61"/>
        <v>98.94993673734534</v>
      </c>
      <c r="CY25" s="6">
        <f t="shared" si="61"/>
        <v>104.0953334476873</v>
      </c>
      <c r="CZ25" s="6">
        <f t="shared" si="61"/>
        <v>109.50829078696704</v>
      </c>
      <c r="DA25" s="6">
        <f t="shared" si="61"/>
        <v>115.20272190788933</v>
      </c>
      <c r="DB25" s="6">
        <f t="shared" si="61"/>
        <v>121.19326344709958</v>
      </c>
      <c r="DC25" s="6">
        <f t="shared" si="61"/>
        <v>127.49531314634876</v>
      </c>
      <c r="DD25" s="6">
        <f t="shared" si="61"/>
        <v>134.1250694299589</v>
      </c>
      <c r="DE25" s="6">
        <f t="shared" si="61"/>
        <v>141.09957304031676</v>
      </c>
      <c r="DF25" s="6">
        <f t="shared" si="61"/>
        <v>148.43675083841325</v>
      </c>
      <c r="DG25" s="6">
        <f t="shared" si="61"/>
        <v>156.15546188201074</v>
      </c>
      <c r="DH25" s="6">
        <f t="shared" si="61"/>
        <v>164.27554589987531</v>
      </c>
      <c r="DI25" s="6">
        <f t="shared" si="61"/>
        <v>172.81787428666883</v>
      </c>
      <c r="DJ25" s="6">
        <f t="shared" si="61"/>
        <v>181.80440374957561</v>
      </c>
      <c r="DK25" s="6">
        <f t="shared" si="61"/>
        <v>191.25823274455357</v>
      </c>
      <c r="DL25" s="6">
        <f t="shared" si="61"/>
        <v>201.20366084727036</v>
      </c>
      <c r="DM25" s="6">
        <f t="shared" si="61"/>
        <v>211.66625121132842</v>
      </c>
      <c r="DN25" s="6">
        <f t="shared" si="61"/>
        <v>222.67289627431751</v>
      </c>
      <c r="DO25" s="6">
        <f t="shared" si="61"/>
        <v>234.25188688058202</v>
      </c>
      <c r="DP25" s="6">
        <f t="shared" si="61"/>
        <v>246.43298499837229</v>
      </c>
      <c r="DQ25" s="6">
        <f t="shared" si="61"/>
        <v>259.24750021828766</v>
      </c>
      <c r="DR25" s="6">
        <f t="shared" si="61"/>
        <v>272.72837022963864</v>
      </c>
      <c r="DS25" s="6">
        <f t="shared" si="61"/>
        <v>286.91024548157986</v>
      </c>
      <c r="DT25" s="6">
        <f t="shared" si="61"/>
        <v>301.82957824662202</v>
      </c>
      <c r="DU25" s="6">
        <f t="shared" si="61"/>
        <v>317.52471631544637</v>
      </c>
      <c r="DV25" s="6">
        <f t="shared" si="61"/>
        <v>334.0360015638496</v>
      </c>
      <c r="DW25" s="6">
        <f t="shared" si="61"/>
        <v>351.40587364516978</v>
      </c>
      <c r="DX25" s="6">
        <f t="shared" si="61"/>
        <v>369.6789790747186</v>
      </c>
      <c r="DY25" s="6">
        <f t="shared" si="61"/>
        <v>388.902285986604</v>
      </c>
      <c r="DZ25" s="6">
        <f t="shared" si="61"/>
        <v>409.12520485790742</v>
      </c>
      <c r="EA25" s="6">
        <f t="shared" si="61"/>
        <v>430.3997155105186</v>
      </c>
      <c r="EB25" s="6">
        <f t="shared" si="61"/>
        <v>452.78050071706559</v>
      </c>
      <c r="EC25" s="6">
        <f t="shared" si="61"/>
        <v>476.32508675435304</v>
      </c>
      <c r="ED25" s="6">
        <f t="shared" si="61"/>
        <v>501.0939912655794</v>
      </c>
      <c r="EE25" s="6">
        <f t="shared" si="61"/>
        <v>527.15087881138959</v>
      </c>
      <c r="EF25" s="6">
        <f t="shared" si="61"/>
        <v>554.56272450958193</v>
      </c>
      <c r="EG25" s="6">
        <f t="shared" si="61"/>
        <v>583.39998618408026</v>
      </c>
      <c r="EH25" s="6">
        <f t="shared" si="61"/>
        <v>613.73678546565247</v>
      </c>
      <c r="EI25" s="6">
        <f t="shared" si="61"/>
        <v>645.65109830986648</v>
      </c>
      <c r="EJ25" s="6">
        <f t="shared" si="61"/>
        <v>679.22495542197953</v>
      </c>
      <c r="EK25" s="6">
        <f t="shared" si="61"/>
        <v>714.54465310392254</v>
      </c>
      <c r="EL25" s="6">
        <f t="shared" si="61"/>
        <v>751.70097506532659</v>
      </c>
      <c r="EM25" s="6">
        <f t="shared" si="61"/>
        <v>790.78942576872362</v>
      </c>
      <c r="EN25" s="6">
        <f t="shared" si="61"/>
        <v>831.91047590869732</v>
      </c>
      <c r="EO25" s="6">
        <f t="shared" si="61"/>
        <v>875.16982065594959</v>
      </c>
      <c r="EP25" s="6">
        <f t="shared" si="61"/>
        <v>920.67865133005898</v>
      </c>
      <c r="EQ25" s="6">
        <f t="shared" si="61"/>
        <v>968.55394119922209</v>
      </c>
      <c r="ER25" s="6">
        <f t="shared" si="61"/>
        <v>1018.9187461415817</v>
      </c>
      <c r="ES25" s="6">
        <f t="shared" si="61"/>
        <v>1071.902520940944</v>
      </c>
      <c r="ET25" s="6">
        <f t="shared" si="61"/>
        <v>1127.6414520298731</v>
      </c>
      <c r="EU25" s="6">
        <f t="shared" si="61"/>
        <v>1186.2788075354265</v>
      </c>
      <c r="EV25" s="6">
        <f t="shared" si="61"/>
        <v>1247.9653055272688</v>
      </c>
      <c r="EW25" s="6">
        <f t="shared" si="61"/>
        <v>1312.8595014146867</v>
      </c>
      <c r="EX25" s="6">
        <f t="shared" si="61"/>
        <v>1381.1281954882504</v>
      </c>
      <c r="EY25" s="6">
        <f t="shared" ref="EY25:FP25" si="62">1.052*EX25</f>
        <v>1452.9468616536394</v>
      </c>
      <c r="EZ25" s="6">
        <f t="shared" si="62"/>
        <v>1528.5000984596288</v>
      </c>
      <c r="FA25" s="6">
        <f t="shared" si="62"/>
        <v>1607.9821035795296</v>
      </c>
      <c r="FB25" s="6">
        <f t="shared" si="62"/>
        <v>1691.5971729656653</v>
      </c>
      <c r="FC25" s="6">
        <f t="shared" si="62"/>
        <v>1779.56022595988</v>
      </c>
      <c r="FD25" s="6">
        <f t="shared" si="62"/>
        <v>1872.0973577097939</v>
      </c>
      <c r="FE25" s="6">
        <f t="shared" si="62"/>
        <v>1969.4464203107032</v>
      </c>
      <c r="FF25" s="6">
        <f t="shared" si="62"/>
        <v>2071.85763416686</v>
      </c>
      <c r="FG25" s="6">
        <f t="shared" si="62"/>
        <v>2179.5942311435369</v>
      </c>
      <c r="FH25" s="6">
        <f t="shared" si="62"/>
        <v>2292.9331311630008</v>
      </c>
      <c r="FI25" s="6">
        <f t="shared" si="62"/>
        <v>2412.1656539834771</v>
      </c>
      <c r="FJ25" s="6">
        <f t="shared" si="62"/>
        <v>2537.5982679906178</v>
      </c>
      <c r="FK25" s="6">
        <f t="shared" si="62"/>
        <v>2669.55337792613</v>
      </c>
      <c r="FL25" s="6">
        <f t="shared" si="62"/>
        <v>2808.3701535782889</v>
      </c>
      <c r="FM25" s="6">
        <f t="shared" si="62"/>
        <v>2954.4054015643601</v>
      </c>
      <c r="FN25" s="6">
        <f t="shared" si="62"/>
        <v>3108.034482445707</v>
      </c>
      <c r="FO25" s="6">
        <f t="shared" si="62"/>
        <v>3269.6522755328838</v>
      </c>
      <c r="FP25" s="6">
        <f t="shared" si="62"/>
        <v>3439.6741938605937</v>
      </c>
      <c r="FQ25" s="24">
        <f t="shared" si="21"/>
        <v>9.7624485151221893E-2</v>
      </c>
    </row>
    <row r="26" spans="1:173">
      <c r="A26">
        <f t="shared" si="22"/>
        <v>16</v>
      </c>
      <c r="B26" t="s">
        <v>18</v>
      </c>
      <c r="C26" t="s">
        <v>39</v>
      </c>
      <c r="D26" s="6">
        <f ca="1">INPUT!G26</f>
        <v>1.92</v>
      </c>
      <c r="E26" s="6">
        <f ca="1">INPUT!I26</f>
        <v>2.4500000000000002</v>
      </c>
      <c r="F26" s="6">
        <f t="shared" si="6"/>
        <v>0.17666666666666675</v>
      </c>
      <c r="G26" s="6">
        <f ca="1">'DJL-4'!R27</f>
        <v>53.680000000000007</v>
      </c>
      <c r="H26" s="6">
        <f t="shared" si="7"/>
        <v>1.92</v>
      </c>
      <c r="I26" s="6">
        <f t="shared" si="8"/>
        <v>2.0966666666666667</v>
      </c>
      <c r="J26" s="6">
        <f t="shared" si="9"/>
        <v>2.2733333333333334</v>
      </c>
      <c r="K26" s="6">
        <f t="shared" si="10"/>
        <v>2.4500000000000002</v>
      </c>
      <c r="L26" s="6">
        <f t="shared" si="11"/>
        <v>2.5774000000000004</v>
      </c>
      <c r="M26" s="4">
        <f t="shared" si="23"/>
        <v>5.1999999999999998E-2</v>
      </c>
      <c r="N26" s="4">
        <f t="shared" si="12"/>
        <v>9.0806343306901377E-2</v>
      </c>
      <c r="V26" s="6">
        <f t="shared" si="13"/>
        <v>-53.680000000000007</v>
      </c>
      <c r="W26" s="6">
        <f t="shared" si="14"/>
        <v>1.92</v>
      </c>
      <c r="X26" s="6">
        <f t="shared" si="15"/>
        <v>2.0966666666666667</v>
      </c>
      <c r="Y26" s="6">
        <f t="shared" si="16"/>
        <v>2.2733333333333334</v>
      </c>
      <c r="Z26" s="6">
        <f t="shared" si="17"/>
        <v>2.4500000000000002</v>
      </c>
      <c r="AA26" s="6">
        <f t="shared" ref="AA26:CL26" si="63">1.052*Z26</f>
        <v>2.5774000000000004</v>
      </c>
      <c r="AB26" s="6">
        <f t="shared" si="63"/>
        <v>2.7114248000000005</v>
      </c>
      <c r="AC26" s="6">
        <f t="shared" si="63"/>
        <v>2.8524188896000009</v>
      </c>
      <c r="AD26" s="6">
        <f t="shared" si="63"/>
        <v>3.0007446718592012</v>
      </c>
      <c r="AE26" s="6">
        <f t="shared" si="63"/>
        <v>3.1567833947958799</v>
      </c>
      <c r="AF26" s="6">
        <f t="shared" si="63"/>
        <v>3.3209361313252659</v>
      </c>
      <c r="AG26" s="6">
        <f t="shared" si="63"/>
        <v>3.4936248101541798</v>
      </c>
      <c r="AH26" s="6">
        <f t="shared" si="63"/>
        <v>3.6752933002821973</v>
      </c>
      <c r="AI26" s="6">
        <f t="shared" si="63"/>
        <v>3.8664085518968716</v>
      </c>
      <c r="AJ26" s="6">
        <f t="shared" si="63"/>
        <v>4.0674617965955093</v>
      </c>
      <c r="AK26" s="6">
        <f t="shared" si="63"/>
        <v>4.2789698100184763</v>
      </c>
      <c r="AL26" s="6">
        <f t="shared" si="63"/>
        <v>4.5014762401394375</v>
      </c>
      <c r="AM26" s="6">
        <f t="shared" si="63"/>
        <v>4.7355530046266887</v>
      </c>
      <c r="AN26" s="6">
        <f t="shared" si="63"/>
        <v>4.9818017608672767</v>
      </c>
      <c r="AO26" s="6">
        <f t="shared" si="63"/>
        <v>5.2408554524323749</v>
      </c>
      <c r="AP26" s="6">
        <f t="shared" si="63"/>
        <v>5.5133799359588584</v>
      </c>
      <c r="AQ26" s="6">
        <f t="shared" si="63"/>
        <v>5.8000756926287194</v>
      </c>
      <c r="AR26" s="6">
        <f t="shared" si="63"/>
        <v>6.1016796286454129</v>
      </c>
      <c r="AS26" s="6">
        <f t="shared" si="63"/>
        <v>6.4189669693349742</v>
      </c>
      <c r="AT26" s="6">
        <f t="shared" si="63"/>
        <v>6.7527532517403932</v>
      </c>
      <c r="AU26" s="6">
        <f t="shared" si="63"/>
        <v>7.1038964208308943</v>
      </c>
      <c r="AV26" s="6">
        <f t="shared" si="63"/>
        <v>7.4732990347141008</v>
      </c>
      <c r="AW26" s="6">
        <f t="shared" si="63"/>
        <v>7.8619105845192347</v>
      </c>
      <c r="AX26" s="6">
        <f t="shared" si="63"/>
        <v>8.270729934914236</v>
      </c>
      <c r="AY26" s="6">
        <f t="shared" si="63"/>
        <v>8.7008078915297773</v>
      </c>
      <c r="AZ26" s="6">
        <f t="shared" si="63"/>
        <v>9.1532499018893265</v>
      </c>
      <c r="BA26" s="6">
        <f t="shared" si="63"/>
        <v>9.629218896787572</v>
      </c>
      <c r="BB26" s="6">
        <f t="shared" si="63"/>
        <v>10.129938279420527</v>
      </c>
      <c r="BC26" s="6">
        <f t="shared" si="63"/>
        <v>10.656695069950395</v>
      </c>
      <c r="BD26" s="6">
        <f t="shared" si="63"/>
        <v>11.210843213587816</v>
      </c>
      <c r="BE26" s="6">
        <f t="shared" si="63"/>
        <v>11.793807060694384</v>
      </c>
      <c r="BF26" s="6">
        <f t="shared" si="63"/>
        <v>12.407085027850492</v>
      </c>
      <c r="BG26" s="6">
        <f t="shared" si="63"/>
        <v>13.052253449298718</v>
      </c>
      <c r="BH26" s="6">
        <f t="shared" si="63"/>
        <v>13.730970628662252</v>
      </c>
      <c r="BI26" s="6">
        <f t="shared" si="63"/>
        <v>14.44498110135269</v>
      </c>
      <c r="BJ26" s="6">
        <f t="shared" si="63"/>
        <v>15.19612011862303</v>
      </c>
      <c r="BK26" s="6">
        <f t="shared" si="63"/>
        <v>15.986318364791428</v>
      </c>
      <c r="BL26" s="6">
        <f t="shared" si="63"/>
        <v>16.817606919760582</v>
      </c>
      <c r="BM26" s="6">
        <f t="shared" si="63"/>
        <v>17.692122479588132</v>
      </c>
      <c r="BN26" s="6">
        <f t="shared" si="63"/>
        <v>18.612112848526717</v>
      </c>
      <c r="BO26" s="6">
        <f t="shared" si="63"/>
        <v>19.579942716650109</v>
      </c>
      <c r="BP26" s="6">
        <f t="shared" si="63"/>
        <v>20.598099737915916</v>
      </c>
      <c r="BQ26" s="6">
        <f t="shared" si="63"/>
        <v>21.669200924287544</v>
      </c>
      <c r="BR26" s="6">
        <f t="shared" si="63"/>
        <v>22.795999372350497</v>
      </c>
      <c r="BS26" s="6">
        <f t="shared" si="63"/>
        <v>23.981391339712726</v>
      </c>
      <c r="BT26" s="6">
        <f t="shared" si="63"/>
        <v>25.228423689377788</v>
      </c>
      <c r="BU26" s="6">
        <f t="shared" si="63"/>
        <v>26.540301721225433</v>
      </c>
      <c r="BV26" s="6">
        <f t="shared" si="63"/>
        <v>27.920397410729155</v>
      </c>
      <c r="BW26" s="6">
        <f t="shared" si="63"/>
        <v>29.372258076087071</v>
      </c>
      <c r="BX26" s="6">
        <f t="shared" si="63"/>
        <v>30.899615496043602</v>
      </c>
      <c r="BY26" s="6">
        <f t="shared" si="63"/>
        <v>32.506395501837872</v>
      </c>
      <c r="BZ26" s="6">
        <f t="shared" si="63"/>
        <v>34.196728067933442</v>
      </c>
      <c r="CA26" s="6">
        <f t="shared" si="63"/>
        <v>35.974957927465979</v>
      </c>
      <c r="CB26" s="6">
        <f t="shared" si="63"/>
        <v>37.845655739694209</v>
      </c>
      <c r="CC26" s="6">
        <f t="shared" si="63"/>
        <v>39.813629838158306</v>
      </c>
      <c r="CD26" s="6">
        <f t="shared" si="63"/>
        <v>41.883938589742542</v>
      </c>
      <c r="CE26" s="6">
        <f t="shared" si="63"/>
        <v>44.061903396409157</v>
      </c>
      <c r="CF26" s="6">
        <f t="shared" si="63"/>
        <v>46.353122373022437</v>
      </c>
      <c r="CG26" s="6">
        <f t="shared" si="63"/>
        <v>48.763484736419606</v>
      </c>
      <c r="CH26" s="6">
        <f t="shared" si="63"/>
        <v>51.299185942713429</v>
      </c>
      <c r="CI26" s="6">
        <f t="shared" si="63"/>
        <v>53.966743611734529</v>
      </c>
      <c r="CJ26" s="6">
        <f t="shared" si="63"/>
        <v>56.773014279544725</v>
      </c>
      <c r="CK26" s="6">
        <f t="shared" si="63"/>
        <v>59.725211022081055</v>
      </c>
      <c r="CL26" s="6">
        <f t="shared" si="63"/>
        <v>62.830921995229275</v>
      </c>
      <c r="CM26" s="6">
        <f t="shared" ref="CM26:EX26" si="64">1.052*CL26</f>
        <v>66.098129938981202</v>
      </c>
      <c r="CN26" s="6">
        <f t="shared" si="64"/>
        <v>69.535232695808233</v>
      </c>
      <c r="CO26" s="6">
        <f t="shared" si="64"/>
        <v>73.151064795990266</v>
      </c>
      <c r="CP26" s="6">
        <f t="shared" si="64"/>
        <v>76.954920165381765</v>
      </c>
      <c r="CQ26" s="6">
        <f t="shared" si="64"/>
        <v>80.956576013981618</v>
      </c>
      <c r="CR26" s="6">
        <f t="shared" si="64"/>
        <v>85.166317966708661</v>
      </c>
      <c r="CS26" s="6">
        <f t="shared" si="64"/>
        <v>89.59496650097752</v>
      </c>
      <c r="CT26" s="6">
        <f t="shared" si="64"/>
        <v>94.253904759028359</v>
      </c>
      <c r="CU26" s="6">
        <f t="shared" si="64"/>
        <v>99.155107806497838</v>
      </c>
      <c r="CV26" s="6">
        <f t="shared" si="64"/>
        <v>104.31117341243574</v>
      </c>
      <c r="CW26" s="6">
        <f t="shared" si="64"/>
        <v>109.73535442988239</v>
      </c>
      <c r="CX26" s="6">
        <f t="shared" si="64"/>
        <v>115.44159286023628</v>
      </c>
      <c r="CY26" s="6">
        <f t="shared" si="64"/>
        <v>121.44455568896858</v>
      </c>
      <c r="CZ26" s="6">
        <f t="shared" si="64"/>
        <v>127.75967258479496</v>
      </c>
      <c r="DA26" s="6">
        <f t="shared" si="64"/>
        <v>134.4031755592043</v>
      </c>
      <c r="DB26" s="6">
        <f t="shared" si="64"/>
        <v>141.39214068828292</v>
      </c>
      <c r="DC26" s="6">
        <f t="shared" si="64"/>
        <v>148.74453200407365</v>
      </c>
      <c r="DD26" s="6">
        <f t="shared" si="64"/>
        <v>156.4792476682855</v>
      </c>
      <c r="DE26" s="6">
        <f t="shared" si="64"/>
        <v>164.61616854703635</v>
      </c>
      <c r="DF26" s="6">
        <f t="shared" si="64"/>
        <v>173.17620931148224</v>
      </c>
      <c r="DG26" s="6">
        <f t="shared" si="64"/>
        <v>182.18137219567933</v>
      </c>
      <c r="DH26" s="6">
        <f t="shared" si="64"/>
        <v>191.65480354985468</v>
      </c>
      <c r="DI26" s="6">
        <f t="shared" si="64"/>
        <v>201.62085333444713</v>
      </c>
      <c r="DJ26" s="6">
        <f t="shared" si="64"/>
        <v>212.1051377078384</v>
      </c>
      <c r="DK26" s="6">
        <f t="shared" si="64"/>
        <v>223.13460486864599</v>
      </c>
      <c r="DL26" s="6">
        <f t="shared" si="64"/>
        <v>234.73760432181561</v>
      </c>
      <c r="DM26" s="6">
        <f t="shared" si="64"/>
        <v>246.94395974655004</v>
      </c>
      <c r="DN26" s="6">
        <f t="shared" si="64"/>
        <v>259.78504565337067</v>
      </c>
      <c r="DO26" s="6">
        <f t="shared" si="64"/>
        <v>273.29386802734598</v>
      </c>
      <c r="DP26" s="6">
        <f t="shared" si="64"/>
        <v>287.505149164768</v>
      </c>
      <c r="DQ26" s="6">
        <f t="shared" si="64"/>
        <v>302.45541692133594</v>
      </c>
      <c r="DR26" s="6">
        <f t="shared" si="64"/>
        <v>318.18309860124543</v>
      </c>
      <c r="DS26" s="6">
        <f t="shared" si="64"/>
        <v>334.72861972851018</v>
      </c>
      <c r="DT26" s="6">
        <f t="shared" si="64"/>
        <v>352.13450795439275</v>
      </c>
      <c r="DU26" s="6">
        <f t="shared" si="64"/>
        <v>370.44550236802121</v>
      </c>
      <c r="DV26" s="6">
        <f t="shared" si="64"/>
        <v>389.70866849115833</v>
      </c>
      <c r="DW26" s="6">
        <f t="shared" si="64"/>
        <v>409.97351925269857</v>
      </c>
      <c r="DX26" s="6">
        <f t="shared" si="64"/>
        <v>431.2921422538389</v>
      </c>
      <c r="DY26" s="6">
        <f t="shared" si="64"/>
        <v>453.71933365103854</v>
      </c>
      <c r="DZ26" s="6">
        <f t="shared" si="64"/>
        <v>477.31273900089258</v>
      </c>
      <c r="EA26" s="6">
        <f t="shared" si="64"/>
        <v>502.133001428939</v>
      </c>
      <c r="EB26" s="6">
        <f t="shared" si="64"/>
        <v>528.24391750324389</v>
      </c>
      <c r="EC26" s="6">
        <f t="shared" si="64"/>
        <v>555.71260121341265</v>
      </c>
      <c r="ED26" s="6">
        <f t="shared" si="64"/>
        <v>584.60965647651017</v>
      </c>
      <c r="EE26" s="6">
        <f t="shared" si="64"/>
        <v>615.00935861328867</v>
      </c>
      <c r="EF26" s="6">
        <f t="shared" si="64"/>
        <v>646.98984526117965</v>
      </c>
      <c r="EG26" s="6">
        <f t="shared" si="64"/>
        <v>680.63331721476106</v>
      </c>
      <c r="EH26" s="6">
        <f t="shared" si="64"/>
        <v>716.02624970992872</v>
      </c>
      <c r="EI26" s="6">
        <f t="shared" si="64"/>
        <v>753.25961469484503</v>
      </c>
      <c r="EJ26" s="6">
        <f t="shared" si="64"/>
        <v>792.42911465897703</v>
      </c>
      <c r="EK26" s="6">
        <f t="shared" si="64"/>
        <v>833.63542862124382</v>
      </c>
      <c r="EL26" s="6">
        <f t="shared" si="64"/>
        <v>876.98447090954858</v>
      </c>
      <c r="EM26" s="6">
        <f t="shared" si="64"/>
        <v>922.58766339684519</v>
      </c>
      <c r="EN26" s="6">
        <f t="shared" si="64"/>
        <v>970.56222189348114</v>
      </c>
      <c r="EO26" s="6">
        <f t="shared" si="64"/>
        <v>1021.0314574319422</v>
      </c>
      <c r="EP26" s="6">
        <f t="shared" si="64"/>
        <v>1074.1250932184032</v>
      </c>
      <c r="EQ26" s="6">
        <f t="shared" si="64"/>
        <v>1129.9795980657602</v>
      </c>
      <c r="ER26" s="6">
        <f t="shared" si="64"/>
        <v>1188.7385371651799</v>
      </c>
      <c r="ES26" s="6">
        <f t="shared" si="64"/>
        <v>1250.5529410977692</v>
      </c>
      <c r="ET26" s="6">
        <f t="shared" si="64"/>
        <v>1315.5816940348534</v>
      </c>
      <c r="EU26" s="6">
        <f t="shared" si="64"/>
        <v>1383.9919421246659</v>
      </c>
      <c r="EV26" s="6">
        <f t="shared" si="64"/>
        <v>1455.9595231151486</v>
      </c>
      <c r="EW26" s="6">
        <f t="shared" si="64"/>
        <v>1531.6694183171364</v>
      </c>
      <c r="EX26" s="6">
        <f t="shared" si="64"/>
        <v>1611.3162280696276</v>
      </c>
      <c r="EY26" s="6">
        <f t="shared" ref="EY26:FP26" si="65">1.052*EX26</f>
        <v>1695.1046719292483</v>
      </c>
      <c r="EZ26" s="6">
        <f t="shared" si="65"/>
        <v>1783.2501148695692</v>
      </c>
      <c r="FA26" s="6">
        <f t="shared" si="65"/>
        <v>1875.9791208427869</v>
      </c>
      <c r="FB26" s="6">
        <f t="shared" si="65"/>
        <v>1973.5300351266119</v>
      </c>
      <c r="FC26" s="6">
        <f t="shared" si="65"/>
        <v>2076.153596953196</v>
      </c>
      <c r="FD26" s="6">
        <f t="shared" si="65"/>
        <v>2184.1135839947624</v>
      </c>
      <c r="FE26" s="6">
        <f t="shared" si="65"/>
        <v>2297.6874903624903</v>
      </c>
      <c r="FF26" s="6">
        <f t="shared" si="65"/>
        <v>2417.16723986134</v>
      </c>
      <c r="FG26" s="6">
        <f t="shared" si="65"/>
        <v>2542.85993633413</v>
      </c>
      <c r="FH26" s="6">
        <f t="shared" si="65"/>
        <v>2675.0886530235048</v>
      </c>
      <c r="FI26" s="6">
        <f t="shared" si="65"/>
        <v>2814.193262980727</v>
      </c>
      <c r="FJ26" s="6">
        <f t="shared" si="65"/>
        <v>2960.5313126557248</v>
      </c>
      <c r="FK26" s="6">
        <f t="shared" si="65"/>
        <v>3114.4789409138225</v>
      </c>
      <c r="FL26" s="6">
        <f t="shared" si="65"/>
        <v>3276.4318458413413</v>
      </c>
      <c r="FM26" s="6">
        <f t="shared" si="65"/>
        <v>3446.8063018250914</v>
      </c>
      <c r="FN26" s="6">
        <f t="shared" si="65"/>
        <v>3626.0402295199965</v>
      </c>
      <c r="FO26" s="6">
        <f t="shared" si="65"/>
        <v>3814.5943214550366</v>
      </c>
      <c r="FP26" s="6">
        <f t="shared" si="65"/>
        <v>4012.9532261706986</v>
      </c>
      <c r="FQ26" s="24">
        <f t="shared" si="21"/>
        <v>9.0806343306901377E-2</v>
      </c>
    </row>
    <row r="27" spans="1:173">
      <c r="A27">
        <f t="shared" si="22"/>
        <v>17</v>
      </c>
      <c r="B27" t="s">
        <v>19</v>
      </c>
      <c r="C27" t="s">
        <v>40</v>
      </c>
      <c r="D27" s="6">
        <f ca="1">INPUT!G27</f>
        <v>1.88</v>
      </c>
      <c r="E27" s="6">
        <f ca="1">INPUT!I27</f>
        <v>2.2000000000000002</v>
      </c>
      <c r="F27" s="6">
        <f t="shared" si="6"/>
        <v>0.10666666666666676</v>
      </c>
      <c r="G27" s="6">
        <f ca="1">'DJL-4'!R28</f>
        <v>38.369999999999997</v>
      </c>
      <c r="H27" s="6">
        <f t="shared" si="7"/>
        <v>1.88</v>
      </c>
      <c r="I27" s="6">
        <f t="shared" si="8"/>
        <v>1.9866666666666666</v>
      </c>
      <c r="J27" s="6">
        <f t="shared" si="9"/>
        <v>2.0933333333333333</v>
      </c>
      <c r="K27" s="6">
        <f t="shared" si="10"/>
        <v>2.2000000000000002</v>
      </c>
      <c r="L27" s="6">
        <f t="shared" si="11"/>
        <v>2.3144000000000005</v>
      </c>
      <c r="M27" s="4">
        <f t="shared" si="23"/>
        <v>5.1999999999999998E-2</v>
      </c>
      <c r="N27" s="4">
        <f t="shared" si="12"/>
        <v>0.10118498062043302</v>
      </c>
      <c r="V27" s="6">
        <f t="shared" si="13"/>
        <v>-38.369999999999997</v>
      </c>
      <c r="W27" s="6">
        <f t="shared" si="14"/>
        <v>1.88</v>
      </c>
      <c r="X27" s="6">
        <f t="shared" si="15"/>
        <v>1.9866666666666666</v>
      </c>
      <c r="Y27" s="6">
        <f t="shared" si="16"/>
        <v>2.0933333333333333</v>
      </c>
      <c r="Z27" s="6">
        <f t="shared" si="17"/>
        <v>2.2000000000000002</v>
      </c>
      <c r="AA27" s="6">
        <f t="shared" ref="AA27:CL27" si="66">1.052*Z27</f>
        <v>2.3144000000000005</v>
      </c>
      <c r="AB27" s="6">
        <f t="shared" si="66"/>
        <v>2.4347488000000004</v>
      </c>
      <c r="AC27" s="6">
        <f t="shared" si="66"/>
        <v>2.5613557376000005</v>
      </c>
      <c r="AD27" s="6">
        <f t="shared" si="66"/>
        <v>2.6945462359552006</v>
      </c>
      <c r="AE27" s="6">
        <f t="shared" si="66"/>
        <v>2.8346626402248711</v>
      </c>
      <c r="AF27" s="6">
        <f t="shared" si="66"/>
        <v>2.9820650975165646</v>
      </c>
      <c r="AG27" s="6">
        <f t="shared" si="66"/>
        <v>3.1371324825874263</v>
      </c>
      <c r="AH27" s="6">
        <f t="shared" si="66"/>
        <v>3.3002633716819725</v>
      </c>
      <c r="AI27" s="6">
        <f t="shared" si="66"/>
        <v>3.471877067009435</v>
      </c>
      <c r="AJ27" s="6">
        <f t="shared" si="66"/>
        <v>3.6524146744939259</v>
      </c>
      <c r="AK27" s="6">
        <f t="shared" si="66"/>
        <v>3.8423402375676101</v>
      </c>
      <c r="AL27" s="6">
        <f t="shared" si="66"/>
        <v>4.0421419299211259</v>
      </c>
      <c r="AM27" s="6">
        <f t="shared" si="66"/>
        <v>4.2523333102770247</v>
      </c>
      <c r="AN27" s="6">
        <f t="shared" si="66"/>
        <v>4.4734546424114301</v>
      </c>
      <c r="AO27" s="6">
        <f t="shared" si="66"/>
        <v>4.7060742838168244</v>
      </c>
      <c r="AP27" s="6">
        <f t="shared" si="66"/>
        <v>4.950790146575299</v>
      </c>
      <c r="AQ27" s="6">
        <f t="shared" si="66"/>
        <v>5.208231234197215</v>
      </c>
      <c r="AR27" s="6">
        <f t="shared" si="66"/>
        <v>5.4790592583754707</v>
      </c>
      <c r="AS27" s="6">
        <f t="shared" si="66"/>
        <v>5.7639703398109958</v>
      </c>
      <c r="AT27" s="6">
        <f t="shared" si="66"/>
        <v>6.0636967974811675</v>
      </c>
      <c r="AU27" s="6">
        <f t="shared" si="66"/>
        <v>6.3790090309501881</v>
      </c>
      <c r="AV27" s="6">
        <f t="shared" si="66"/>
        <v>6.710717500559598</v>
      </c>
      <c r="AW27" s="6">
        <f t="shared" si="66"/>
        <v>7.0596748105886977</v>
      </c>
      <c r="AX27" s="6">
        <f t="shared" si="66"/>
        <v>7.4267779007393102</v>
      </c>
      <c r="AY27" s="6">
        <f t="shared" si="66"/>
        <v>7.8129703515777544</v>
      </c>
      <c r="AZ27" s="6">
        <f t="shared" si="66"/>
        <v>8.2192448098597986</v>
      </c>
      <c r="BA27" s="6">
        <f t="shared" si="66"/>
        <v>8.6466455399725088</v>
      </c>
      <c r="BB27" s="6">
        <f t="shared" si="66"/>
        <v>9.096271108051079</v>
      </c>
      <c r="BC27" s="6">
        <f t="shared" si="66"/>
        <v>9.5692772056697351</v>
      </c>
      <c r="BD27" s="6">
        <f t="shared" si="66"/>
        <v>10.066879620364562</v>
      </c>
      <c r="BE27" s="6">
        <f t="shared" si="66"/>
        <v>10.59035736062352</v>
      </c>
      <c r="BF27" s="6">
        <f t="shared" si="66"/>
        <v>11.141055943375942</v>
      </c>
      <c r="BG27" s="6">
        <f t="shared" si="66"/>
        <v>11.720390852431493</v>
      </c>
      <c r="BH27" s="6">
        <f t="shared" si="66"/>
        <v>12.329851176757931</v>
      </c>
      <c r="BI27" s="6">
        <f t="shared" si="66"/>
        <v>12.971003437949344</v>
      </c>
      <c r="BJ27" s="6">
        <f t="shared" si="66"/>
        <v>13.645495616722711</v>
      </c>
      <c r="BK27" s="6">
        <f t="shared" si="66"/>
        <v>14.355061388792292</v>
      </c>
      <c r="BL27" s="6">
        <f t="shared" si="66"/>
        <v>15.101524581009492</v>
      </c>
      <c r="BM27" s="6">
        <f t="shared" si="66"/>
        <v>15.886803859221986</v>
      </c>
      <c r="BN27" s="6">
        <f t="shared" si="66"/>
        <v>16.712917659901532</v>
      </c>
      <c r="BO27" s="6">
        <f t="shared" si="66"/>
        <v>17.581989378216413</v>
      </c>
      <c r="BP27" s="6">
        <f t="shared" si="66"/>
        <v>18.496252825883666</v>
      </c>
      <c r="BQ27" s="6">
        <f t="shared" si="66"/>
        <v>19.458057972829618</v>
      </c>
      <c r="BR27" s="6">
        <f t="shared" si="66"/>
        <v>20.469876987416757</v>
      </c>
      <c r="BS27" s="6">
        <f t="shared" si="66"/>
        <v>21.534310590762431</v>
      </c>
      <c r="BT27" s="6">
        <f t="shared" si="66"/>
        <v>22.654094741482076</v>
      </c>
      <c r="BU27" s="6">
        <f t="shared" si="66"/>
        <v>23.832107668039146</v>
      </c>
      <c r="BV27" s="6">
        <f t="shared" si="66"/>
        <v>25.071377266777183</v>
      </c>
      <c r="BW27" s="6">
        <f t="shared" si="66"/>
        <v>26.3750888846496</v>
      </c>
      <c r="BX27" s="6">
        <f t="shared" si="66"/>
        <v>27.746593506651379</v>
      </c>
      <c r="BY27" s="6">
        <f t="shared" si="66"/>
        <v>29.189416368997254</v>
      </c>
      <c r="BZ27" s="6">
        <f t="shared" si="66"/>
        <v>30.707266020185113</v>
      </c>
      <c r="CA27" s="6">
        <f t="shared" si="66"/>
        <v>32.304043853234738</v>
      </c>
      <c r="CB27" s="6">
        <f t="shared" si="66"/>
        <v>33.983854133602946</v>
      </c>
      <c r="CC27" s="6">
        <f t="shared" si="66"/>
        <v>35.751014548550302</v>
      </c>
      <c r="CD27" s="6">
        <f t="shared" si="66"/>
        <v>37.610067305074921</v>
      </c>
      <c r="CE27" s="6">
        <f t="shared" si="66"/>
        <v>39.565790804938821</v>
      </c>
      <c r="CF27" s="6">
        <f t="shared" si="66"/>
        <v>41.623211926795641</v>
      </c>
      <c r="CG27" s="6">
        <f t="shared" si="66"/>
        <v>43.787618946989014</v>
      </c>
      <c r="CH27" s="6">
        <f t="shared" si="66"/>
        <v>46.064575132232441</v>
      </c>
      <c r="CI27" s="6">
        <f t="shared" si="66"/>
        <v>48.459933039108527</v>
      </c>
      <c r="CJ27" s="6">
        <f t="shared" si="66"/>
        <v>50.979849557142174</v>
      </c>
      <c r="CK27" s="6">
        <f t="shared" si="66"/>
        <v>53.630801734113568</v>
      </c>
      <c r="CL27" s="6">
        <f t="shared" si="66"/>
        <v>56.419603424287473</v>
      </c>
      <c r="CM27" s="6">
        <f t="shared" ref="CM27:EX27" si="67">1.052*CL27</f>
        <v>59.353422802350423</v>
      </c>
      <c r="CN27" s="6">
        <f t="shared" si="67"/>
        <v>62.439800788072645</v>
      </c>
      <c r="CO27" s="6">
        <f t="shared" si="67"/>
        <v>65.686670429052427</v>
      </c>
      <c r="CP27" s="6">
        <f t="shared" si="67"/>
        <v>69.102377291363155</v>
      </c>
      <c r="CQ27" s="6">
        <f t="shared" si="67"/>
        <v>72.695700910514049</v>
      </c>
      <c r="CR27" s="6">
        <f t="shared" si="67"/>
        <v>76.475877357860782</v>
      </c>
      <c r="CS27" s="6">
        <f t="shared" si="67"/>
        <v>80.452622980469542</v>
      </c>
      <c r="CT27" s="6">
        <f t="shared" si="67"/>
        <v>84.636159375453957</v>
      </c>
      <c r="CU27" s="6">
        <f t="shared" si="67"/>
        <v>89.037239662977569</v>
      </c>
      <c r="CV27" s="6">
        <f t="shared" si="67"/>
        <v>93.6671761254524</v>
      </c>
      <c r="CW27" s="6">
        <f t="shared" si="67"/>
        <v>98.537869283975922</v>
      </c>
      <c r="CX27" s="6">
        <f t="shared" si="67"/>
        <v>103.66183848674268</v>
      </c>
      <c r="CY27" s="6">
        <f t="shared" si="67"/>
        <v>109.0522540880533</v>
      </c>
      <c r="CZ27" s="6">
        <f t="shared" si="67"/>
        <v>114.72297130063208</v>
      </c>
      <c r="DA27" s="6">
        <f t="shared" si="67"/>
        <v>120.68856580826495</v>
      </c>
      <c r="DB27" s="6">
        <f t="shared" si="67"/>
        <v>126.96437123029473</v>
      </c>
      <c r="DC27" s="6">
        <f t="shared" si="67"/>
        <v>133.56651853427007</v>
      </c>
      <c r="DD27" s="6">
        <f t="shared" si="67"/>
        <v>140.51197749805212</v>
      </c>
      <c r="DE27" s="6">
        <f t="shared" si="67"/>
        <v>147.81860032795083</v>
      </c>
      <c r="DF27" s="6">
        <f t="shared" si="67"/>
        <v>155.50516754500427</v>
      </c>
      <c r="DG27" s="6">
        <f t="shared" si="67"/>
        <v>163.5914362573445</v>
      </c>
      <c r="DH27" s="6">
        <f t="shared" si="67"/>
        <v>172.09819094272643</v>
      </c>
      <c r="DI27" s="6">
        <f t="shared" si="67"/>
        <v>181.04729687174822</v>
      </c>
      <c r="DJ27" s="6">
        <f t="shared" si="67"/>
        <v>190.46175630907914</v>
      </c>
      <c r="DK27" s="6">
        <f t="shared" si="67"/>
        <v>200.36576763715127</v>
      </c>
      <c r="DL27" s="6">
        <f t="shared" si="67"/>
        <v>210.78478755428313</v>
      </c>
      <c r="DM27" s="6">
        <f t="shared" si="67"/>
        <v>221.74559650710586</v>
      </c>
      <c r="DN27" s="6">
        <f t="shared" si="67"/>
        <v>233.27636752547537</v>
      </c>
      <c r="DO27" s="6">
        <f t="shared" si="67"/>
        <v>245.4067386368001</v>
      </c>
      <c r="DP27" s="6">
        <f t="shared" si="67"/>
        <v>258.16788904591374</v>
      </c>
      <c r="DQ27" s="6">
        <f t="shared" si="67"/>
        <v>271.59261927630126</v>
      </c>
      <c r="DR27" s="6">
        <f t="shared" si="67"/>
        <v>285.71543547866895</v>
      </c>
      <c r="DS27" s="6">
        <f t="shared" si="67"/>
        <v>300.57263812355973</v>
      </c>
      <c r="DT27" s="6">
        <f t="shared" si="67"/>
        <v>316.20241530598486</v>
      </c>
      <c r="DU27" s="6">
        <f t="shared" si="67"/>
        <v>332.64494090189606</v>
      </c>
      <c r="DV27" s="6">
        <f t="shared" si="67"/>
        <v>349.94247782879467</v>
      </c>
      <c r="DW27" s="6">
        <f t="shared" si="67"/>
        <v>368.13948667589199</v>
      </c>
      <c r="DX27" s="6">
        <f t="shared" si="67"/>
        <v>387.28273998303837</v>
      </c>
      <c r="DY27" s="6">
        <f t="shared" si="67"/>
        <v>407.42144246215639</v>
      </c>
      <c r="DZ27" s="6">
        <f t="shared" si="67"/>
        <v>428.60735747018856</v>
      </c>
      <c r="EA27" s="6">
        <f t="shared" si="67"/>
        <v>450.89494005863838</v>
      </c>
      <c r="EB27" s="6">
        <f t="shared" si="67"/>
        <v>474.34147694168757</v>
      </c>
      <c r="EC27" s="6">
        <f t="shared" si="67"/>
        <v>499.00723374265533</v>
      </c>
      <c r="ED27" s="6">
        <f t="shared" si="67"/>
        <v>524.95560989727346</v>
      </c>
      <c r="EE27" s="6">
        <f t="shared" si="67"/>
        <v>552.25330161193176</v>
      </c>
      <c r="EF27" s="6">
        <f t="shared" si="67"/>
        <v>580.97047329575219</v>
      </c>
      <c r="EG27" s="6">
        <f t="shared" si="67"/>
        <v>611.18093790713135</v>
      </c>
      <c r="EH27" s="6">
        <f t="shared" si="67"/>
        <v>642.9623466783022</v>
      </c>
      <c r="EI27" s="6">
        <f t="shared" si="67"/>
        <v>676.39638870557394</v>
      </c>
      <c r="EJ27" s="6">
        <f t="shared" si="67"/>
        <v>711.56900091826378</v>
      </c>
      <c r="EK27" s="6">
        <f t="shared" si="67"/>
        <v>748.57058896601359</v>
      </c>
      <c r="EL27" s="6">
        <f t="shared" si="67"/>
        <v>787.49625959224636</v>
      </c>
      <c r="EM27" s="6">
        <f t="shared" si="67"/>
        <v>828.44606509104324</v>
      </c>
      <c r="EN27" s="6">
        <f t="shared" si="67"/>
        <v>871.52526047577749</v>
      </c>
      <c r="EO27" s="6">
        <f t="shared" si="67"/>
        <v>916.84457402051794</v>
      </c>
      <c r="EP27" s="6">
        <f t="shared" si="67"/>
        <v>964.52049186958493</v>
      </c>
      <c r="EQ27" s="6">
        <f t="shared" si="67"/>
        <v>1014.6755574468034</v>
      </c>
      <c r="ER27" s="6">
        <f t="shared" si="67"/>
        <v>1067.4386864340372</v>
      </c>
      <c r="ES27" s="6">
        <f t="shared" si="67"/>
        <v>1122.9454981286071</v>
      </c>
      <c r="ET27" s="6">
        <f t="shared" si="67"/>
        <v>1181.3386640312947</v>
      </c>
      <c r="EU27" s="6">
        <f t="shared" si="67"/>
        <v>1242.768274560922</v>
      </c>
      <c r="EV27" s="6">
        <f t="shared" si="67"/>
        <v>1307.39222483809</v>
      </c>
      <c r="EW27" s="6">
        <f t="shared" si="67"/>
        <v>1375.3766205296706</v>
      </c>
      <c r="EX27" s="6">
        <f t="shared" si="67"/>
        <v>1446.8962047972136</v>
      </c>
      <c r="EY27" s="6">
        <f t="shared" ref="EY27:FP27" si="68">1.052*EX27</f>
        <v>1522.1348074466689</v>
      </c>
      <c r="EZ27" s="6">
        <f t="shared" si="68"/>
        <v>1601.2858174338958</v>
      </c>
      <c r="FA27" s="6">
        <f t="shared" si="68"/>
        <v>1684.5526799404583</v>
      </c>
      <c r="FB27" s="6">
        <f t="shared" si="68"/>
        <v>1772.1494192973623</v>
      </c>
      <c r="FC27" s="6">
        <f t="shared" si="68"/>
        <v>1864.3011891008252</v>
      </c>
      <c r="FD27" s="6">
        <f t="shared" si="68"/>
        <v>1961.2448509340682</v>
      </c>
      <c r="FE27" s="6">
        <f t="shared" si="68"/>
        <v>2063.22958318264</v>
      </c>
      <c r="FF27" s="6">
        <f t="shared" si="68"/>
        <v>2170.5175215081372</v>
      </c>
      <c r="FG27" s="6">
        <f t="shared" si="68"/>
        <v>2283.3844326265603</v>
      </c>
      <c r="FH27" s="6">
        <f t="shared" si="68"/>
        <v>2402.1204231231413</v>
      </c>
      <c r="FI27" s="6">
        <f t="shared" si="68"/>
        <v>2527.030685125545</v>
      </c>
      <c r="FJ27" s="6">
        <f t="shared" si="68"/>
        <v>2658.4362807520733</v>
      </c>
      <c r="FK27" s="6">
        <f t="shared" si="68"/>
        <v>2796.6749673511813</v>
      </c>
      <c r="FL27" s="6">
        <f t="shared" si="68"/>
        <v>2942.1020656534429</v>
      </c>
      <c r="FM27" s="6">
        <f t="shared" si="68"/>
        <v>3095.091373067422</v>
      </c>
      <c r="FN27" s="6">
        <f t="shared" si="68"/>
        <v>3256.036124466928</v>
      </c>
      <c r="FO27" s="6">
        <f t="shared" si="68"/>
        <v>3425.3500029392085</v>
      </c>
      <c r="FP27" s="6">
        <f t="shared" si="68"/>
        <v>3603.4682030920476</v>
      </c>
      <c r="FQ27" s="24">
        <f t="shared" si="21"/>
        <v>0.10118498062043302</v>
      </c>
    </row>
    <row r="28" spans="1:173">
      <c r="A28">
        <f t="shared" si="22"/>
        <v>18</v>
      </c>
      <c r="B28" t="s">
        <v>20</v>
      </c>
      <c r="C28" t="s">
        <v>41</v>
      </c>
      <c r="D28" s="6">
        <f ca="1">INPUT!G28</f>
        <v>1.39</v>
      </c>
      <c r="E28" s="6">
        <f ca="1">INPUT!I28</f>
        <v>1.5</v>
      </c>
      <c r="F28" s="6">
        <f t="shared" si="6"/>
        <v>3.6666666666666702E-2</v>
      </c>
      <c r="G28" s="6">
        <f ca="1">'DJL-4'!R29</f>
        <v>27.508333333333336</v>
      </c>
      <c r="H28" s="6">
        <f t="shared" si="7"/>
        <v>1.39</v>
      </c>
      <c r="I28" s="6">
        <f t="shared" si="8"/>
        <v>1.4266666666666665</v>
      </c>
      <c r="J28" s="6">
        <f t="shared" si="9"/>
        <v>1.4633333333333332</v>
      </c>
      <c r="K28" s="6">
        <f t="shared" si="10"/>
        <v>1.4999999999999998</v>
      </c>
      <c r="L28" s="6">
        <f t="shared" si="11"/>
        <v>1.5779999999999998</v>
      </c>
      <c r="M28" s="4">
        <f t="shared" si="23"/>
        <v>5.1999999999999998E-2</v>
      </c>
      <c r="N28" s="4">
        <f t="shared" si="12"/>
        <v>9.9077672743283288E-2</v>
      </c>
      <c r="V28" s="6">
        <f t="shared" si="13"/>
        <v>-27.508333333333336</v>
      </c>
      <c r="W28" s="6">
        <f t="shared" si="14"/>
        <v>1.39</v>
      </c>
      <c r="X28" s="6">
        <f t="shared" si="15"/>
        <v>1.4266666666666665</v>
      </c>
      <c r="Y28" s="6">
        <f t="shared" si="16"/>
        <v>1.4633333333333332</v>
      </c>
      <c r="Z28" s="6">
        <f t="shared" si="17"/>
        <v>1.4999999999999998</v>
      </c>
      <c r="AA28" s="6">
        <f t="shared" ref="AA28:CL28" si="69">1.052*Z28</f>
        <v>1.5779999999999998</v>
      </c>
      <c r="AB28" s="6">
        <f t="shared" si="69"/>
        <v>1.660056</v>
      </c>
      <c r="AC28" s="6">
        <f t="shared" si="69"/>
        <v>1.7463789119999999</v>
      </c>
      <c r="AD28" s="6">
        <f t="shared" si="69"/>
        <v>1.8371906154240001</v>
      </c>
      <c r="AE28" s="6">
        <f t="shared" si="69"/>
        <v>1.9327245274260483</v>
      </c>
      <c r="AF28" s="6">
        <f t="shared" si="69"/>
        <v>2.033226202852203</v>
      </c>
      <c r="AG28" s="6">
        <f t="shared" si="69"/>
        <v>2.1389539654005176</v>
      </c>
      <c r="AH28" s="6">
        <f t="shared" si="69"/>
        <v>2.2501795716013446</v>
      </c>
      <c r="AI28" s="6">
        <f t="shared" si="69"/>
        <v>2.3671889093246148</v>
      </c>
      <c r="AJ28" s="6">
        <f t="shared" si="69"/>
        <v>2.490282732609495</v>
      </c>
      <c r="AK28" s="6">
        <f t="shared" si="69"/>
        <v>2.6197774347051888</v>
      </c>
      <c r="AL28" s="6">
        <f t="shared" si="69"/>
        <v>2.7560058613098586</v>
      </c>
      <c r="AM28" s="6">
        <f t="shared" si="69"/>
        <v>2.8993181660979714</v>
      </c>
      <c r="AN28" s="6">
        <f t="shared" si="69"/>
        <v>3.0500827107350661</v>
      </c>
      <c r="AO28" s="6">
        <f t="shared" si="69"/>
        <v>3.2086870116932897</v>
      </c>
      <c r="AP28" s="6">
        <f t="shared" si="69"/>
        <v>3.3755387363013409</v>
      </c>
      <c r="AQ28" s="6">
        <f t="shared" si="69"/>
        <v>3.551066750589011</v>
      </c>
      <c r="AR28" s="6">
        <f t="shared" si="69"/>
        <v>3.7357222216196395</v>
      </c>
      <c r="AS28" s="6">
        <f t="shared" si="69"/>
        <v>3.9299797771438612</v>
      </c>
      <c r="AT28" s="6">
        <f t="shared" si="69"/>
        <v>4.1343387255553425</v>
      </c>
      <c r="AU28" s="6">
        <f t="shared" si="69"/>
        <v>4.3493243392842205</v>
      </c>
      <c r="AV28" s="6">
        <f t="shared" si="69"/>
        <v>4.575489204927</v>
      </c>
      <c r="AW28" s="6">
        <f t="shared" si="69"/>
        <v>4.8134146435832044</v>
      </c>
      <c r="AX28" s="6">
        <f t="shared" si="69"/>
        <v>5.0637122050495309</v>
      </c>
      <c r="AY28" s="6">
        <f t="shared" si="69"/>
        <v>5.327025239712107</v>
      </c>
      <c r="AZ28" s="6">
        <f t="shared" si="69"/>
        <v>5.6040305521771367</v>
      </c>
      <c r="BA28" s="6">
        <f t="shared" si="69"/>
        <v>5.8954401408903481</v>
      </c>
      <c r="BB28" s="6">
        <f t="shared" si="69"/>
        <v>6.2020030282166463</v>
      </c>
      <c r="BC28" s="6">
        <f t="shared" si="69"/>
        <v>6.5245071856839125</v>
      </c>
      <c r="BD28" s="6">
        <f t="shared" si="69"/>
        <v>6.8637815593394764</v>
      </c>
      <c r="BE28" s="6">
        <f t="shared" si="69"/>
        <v>7.2206982004251294</v>
      </c>
      <c r="BF28" s="6">
        <f t="shared" si="69"/>
        <v>7.5961745068472366</v>
      </c>
      <c r="BG28" s="6">
        <f t="shared" si="69"/>
        <v>7.9911755812032936</v>
      </c>
      <c r="BH28" s="6">
        <f t="shared" si="69"/>
        <v>8.4067167114258652</v>
      </c>
      <c r="BI28" s="6">
        <f t="shared" si="69"/>
        <v>8.843865980420011</v>
      </c>
      <c r="BJ28" s="6">
        <f t="shared" si="69"/>
        <v>9.3037470114018515</v>
      </c>
      <c r="BK28" s="6">
        <f t="shared" si="69"/>
        <v>9.787541855994748</v>
      </c>
      <c r="BL28" s="6">
        <f t="shared" si="69"/>
        <v>10.296494032506475</v>
      </c>
      <c r="BM28" s="6">
        <f t="shared" si="69"/>
        <v>10.831911722196812</v>
      </c>
      <c r="BN28" s="6">
        <f t="shared" si="69"/>
        <v>11.395171131751047</v>
      </c>
      <c r="BO28" s="6">
        <f t="shared" si="69"/>
        <v>11.987720030602102</v>
      </c>
      <c r="BP28" s="6">
        <f t="shared" si="69"/>
        <v>12.611081472193412</v>
      </c>
      <c r="BQ28" s="6">
        <f t="shared" si="69"/>
        <v>13.26685770874747</v>
      </c>
      <c r="BR28" s="6">
        <f t="shared" si="69"/>
        <v>13.956734309602339</v>
      </c>
      <c r="BS28" s="6">
        <f t="shared" si="69"/>
        <v>14.682484493701661</v>
      </c>
      <c r="BT28" s="6">
        <f t="shared" si="69"/>
        <v>15.445973687374149</v>
      </c>
      <c r="BU28" s="6">
        <f t="shared" si="69"/>
        <v>16.249164319117604</v>
      </c>
      <c r="BV28" s="6">
        <f t="shared" si="69"/>
        <v>17.094120863711719</v>
      </c>
      <c r="BW28" s="6">
        <f t="shared" si="69"/>
        <v>17.98301514862473</v>
      </c>
      <c r="BX28" s="6">
        <f t="shared" si="69"/>
        <v>18.918131936353216</v>
      </c>
      <c r="BY28" s="6">
        <f t="shared" si="69"/>
        <v>19.901874797043583</v>
      </c>
      <c r="BZ28" s="6">
        <f t="shared" si="69"/>
        <v>20.936772286489848</v>
      </c>
      <c r="CA28" s="6">
        <f t="shared" si="69"/>
        <v>22.02548444538732</v>
      </c>
      <c r="CB28" s="6">
        <f t="shared" si="69"/>
        <v>23.170809636547464</v>
      </c>
      <c r="CC28" s="6">
        <f t="shared" si="69"/>
        <v>24.375691737647934</v>
      </c>
      <c r="CD28" s="6">
        <f t="shared" si="69"/>
        <v>25.643227708005629</v>
      </c>
      <c r="CE28" s="6">
        <f t="shared" si="69"/>
        <v>26.976675548821923</v>
      </c>
      <c r="CF28" s="6">
        <f t="shared" si="69"/>
        <v>28.379462677360664</v>
      </c>
      <c r="CG28" s="6">
        <f t="shared" si="69"/>
        <v>29.855194736583421</v>
      </c>
      <c r="CH28" s="6">
        <f t="shared" si="69"/>
        <v>31.40766486288576</v>
      </c>
      <c r="CI28" s="6">
        <f t="shared" si="69"/>
        <v>33.040863435755824</v>
      </c>
      <c r="CJ28" s="6">
        <f t="shared" si="69"/>
        <v>34.758988334415129</v>
      </c>
      <c r="CK28" s="6">
        <f t="shared" si="69"/>
        <v>36.566455727804716</v>
      </c>
      <c r="CL28" s="6">
        <f t="shared" si="69"/>
        <v>38.467911425650563</v>
      </c>
      <c r="CM28" s="6">
        <f t="shared" ref="CM28:EX28" si="70">1.052*CL28</f>
        <v>40.468242819784393</v>
      </c>
      <c r="CN28" s="6">
        <f t="shared" si="70"/>
        <v>42.572591446413185</v>
      </c>
      <c r="CO28" s="6">
        <f t="shared" si="70"/>
        <v>44.78636620162667</v>
      </c>
      <c r="CP28" s="6">
        <f t="shared" si="70"/>
        <v>47.115257244111262</v>
      </c>
      <c r="CQ28" s="6">
        <f t="shared" si="70"/>
        <v>49.565250620805053</v>
      </c>
      <c r="CR28" s="6">
        <f t="shared" si="70"/>
        <v>52.142643653086921</v>
      </c>
      <c r="CS28" s="6">
        <f t="shared" si="70"/>
        <v>54.854061123047444</v>
      </c>
      <c r="CT28" s="6">
        <f t="shared" si="70"/>
        <v>57.706472301445913</v>
      </c>
      <c r="CU28" s="6">
        <f t="shared" si="70"/>
        <v>60.707208861121103</v>
      </c>
      <c r="CV28" s="6">
        <f t="shared" si="70"/>
        <v>63.863983721899402</v>
      </c>
      <c r="CW28" s="6">
        <f t="shared" si="70"/>
        <v>67.184910875438177</v>
      </c>
      <c r="CX28" s="6">
        <f t="shared" si="70"/>
        <v>70.678526240960963</v>
      </c>
      <c r="CY28" s="6">
        <f t="shared" si="70"/>
        <v>74.353809605490937</v>
      </c>
      <c r="CZ28" s="6">
        <f t="shared" si="70"/>
        <v>78.220207704976474</v>
      </c>
      <c r="DA28" s="6">
        <f t="shared" si="70"/>
        <v>82.28765850563525</v>
      </c>
      <c r="DB28" s="6">
        <f t="shared" si="70"/>
        <v>86.566616747928293</v>
      </c>
      <c r="DC28" s="6">
        <f t="shared" si="70"/>
        <v>91.068080818820562</v>
      </c>
      <c r="DD28" s="6">
        <f t="shared" si="70"/>
        <v>95.803621021399238</v>
      </c>
      <c r="DE28" s="6">
        <f t="shared" si="70"/>
        <v>100.78540931451201</v>
      </c>
      <c r="DF28" s="6">
        <f t="shared" si="70"/>
        <v>106.02625059886664</v>
      </c>
      <c r="DG28" s="6">
        <f t="shared" si="70"/>
        <v>111.5396156300077</v>
      </c>
      <c r="DH28" s="6">
        <f t="shared" si="70"/>
        <v>117.33967564276811</v>
      </c>
      <c r="DI28" s="6">
        <f t="shared" si="70"/>
        <v>123.44133877619205</v>
      </c>
      <c r="DJ28" s="6">
        <f t="shared" si="70"/>
        <v>129.86028839255405</v>
      </c>
      <c r="DK28" s="6">
        <f t="shared" si="70"/>
        <v>136.61302338896687</v>
      </c>
      <c r="DL28" s="6">
        <f t="shared" si="70"/>
        <v>143.71690060519316</v>
      </c>
      <c r="DM28" s="6">
        <f t="shared" si="70"/>
        <v>151.19017943666321</v>
      </c>
      <c r="DN28" s="6">
        <f t="shared" si="70"/>
        <v>159.05206876736972</v>
      </c>
      <c r="DO28" s="6">
        <f t="shared" si="70"/>
        <v>167.32277634327295</v>
      </c>
      <c r="DP28" s="6">
        <f t="shared" si="70"/>
        <v>176.02356071312315</v>
      </c>
      <c r="DQ28" s="6">
        <f t="shared" si="70"/>
        <v>185.17678587020555</v>
      </c>
      <c r="DR28" s="6">
        <f t="shared" si="70"/>
        <v>194.80597873545625</v>
      </c>
      <c r="DS28" s="6">
        <f t="shared" si="70"/>
        <v>204.93588962969997</v>
      </c>
      <c r="DT28" s="6">
        <f t="shared" si="70"/>
        <v>215.59255589044437</v>
      </c>
      <c r="DU28" s="6">
        <f t="shared" si="70"/>
        <v>226.80336879674749</v>
      </c>
      <c r="DV28" s="6">
        <f t="shared" si="70"/>
        <v>238.59714397417838</v>
      </c>
      <c r="DW28" s="6">
        <f t="shared" si="70"/>
        <v>251.00419546083566</v>
      </c>
      <c r="DX28" s="6">
        <f t="shared" si="70"/>
        <v>264.05641362479912</v>
      </c>
      <c r="DY28" s="6">
        <f t="shared" si="70"/>
        <v>277.78734713328868</v>
      </c>
      <c r="DZ28" s="6">
        <f t="shared" si="70"/>
        <v>292.23228918421972</v>
      </c>
      <c r="EA28" s="6">
        <f t="shared" si="70"/>
        <v>307.42836822179919</v>
      </c>
      <c r="EB28" s="6">
        <f t="shared" si="70"/>
        <v>323.41464336933274</v>
      </c>
      <c r="EC28" s="6">
        <f t="shared" si="70"/>
        <v>340.23220482453803</v>
      </c>
      <c r="ED28" s="6">
        <f t="shared" si="70"/>
        <v>357.92427947541404</v>
      </c>
      <c r="EE28" s="6">
        <f t="shared" si="70"/>
        <v>376.53634200813559</v>
      </c>
      <c r="EF28" s="6">
        <f t="shared" si="70"/>
        <v>396.11623179255866</v>
      </c>
      <c r="EG28" s="6">
        <f t="shared" si="70"/>
        <v>416.71427584577174</v>
      </c>
      <c r="EH28" s="6">
        <f t="shared" si="70"/>
        <v>438.38341818975186</v>
      </c>
      <c r="EI28" s="6">
        <f t="shared" si="70"/>
        <v>461.17935593561896</v>
      </c>
      <c r="EJ28" s="6">
        <f t="shared" si="70"/>
        <v>485.16068244427117</v>
      </c>
      <c r="EK28" s="6">
        <f t="shared" si="70"/>
        <v>510.38903793137331</v>
      </c>
      <c r="EL28" s="6">
        <f t="shared" si="70"/>
        <v>536.92926790380477</v>
      </c>
      <c r="EM28" s="6">
        <f t="shared" si="70"/>
        <v>564.8495898348026</v>
      </c>
      <c r="EN28" s="6">
        <f t="shared" si="70"/>
        <v>594.22176850621236</v>
      </c>
      <c r="EO28" s="6">
        <f t="shared" si="70"/>
        <v>625.12130046853542</v>
      </c>
      <c r="EP28" s="6">
        <f t="shared" si="70"/>
        <v>657.62760809289932</v>
      </c>
      <c r="EQ28" s="6">
        <f t="shared" si="70"/>
        <v>691.82424371373008</v>
      </c>
      <c r="ER28" s="6">
        <f t="shared" si="70"/>
        <v>727.79910438684408</v>
      </c>
      <c r="ES28" s="6">
        <f t="shared" si="70"/>
        <v>765.64465781496006</v>
      </c>
      <c r="ET28" s="6">
        <f t="shared" si="70"/>
        <v>805.45818002133797</v>
      </c>
      <c r="EU28" s="6">
        <f t="shared" si="70"/>
        <v>847.34200538244761</v>
      </c>
      <c r="EV28" s="6">
        <f t="shared" si="70"/>
        <v>891.40378966233493</v>
      </c>
      <c r="EW28" s="6">
        <f t="shared" si="70"/>
        <v>937.75678672477636</v>
      </c>
      <c r="EX28" s="6">
        <f t="shared" si="70"/>
        <v>986.52013963446473</v>
      </c>
      <c r="EY28" s="6">
        <f t="shared" ref="EY28:FP28" si="71">1.052*EX28</f>
        <v>1037.8191868954571</v>
      </c>
      <c r="EZ28" s="6">
        <f t="shared" si="71"/>
        <v>1091.7857846140209</v>
      </c>
      <c r="FA28" s="6">
        <f t="shared" si="71"/>
        <v>1148.55864541395</v>
      </c>
      <c r="FB28" s="6">
        <f t="shared" si="71"/>
        <v>1208.2836949754756</v>
      </c>
      <c r="FC28" s="6">
        <f t="shared" si="71"/>
        <v>1271.1144471142004</v>
      </c>
      <c r="FD28" s="6">
        <f t="shared" si="71"/>
        <v>1337.2123983641388</v>
      </c>
      <c r="FE28" s="6">
        <f t="shared" si="71"/>
        <v>1406.7474430790742</v>
      </c>
      <c r="FF28" s="6">
        <f t="shared" si="71"/>
        <v>1479.8983101191861</v>
      </c>
      <c r="FG28" s="6">
        <f t="shared" si="71"/>
        <v>1556.853022245384</v>
      </c>
      <c r="FH28" s="6">
        <f t="shared" si="71"/>
        <v>1637.809379402144</v>
      </c>
      <c r="FI28" s="6">
        <f t="shared" si="71"/>
        <v>1722.9754671310557</v>
      </c>
      <c r="FJ28" s="6">
        <f t="shared" si="71"/>
        <v>1812.5701914218707</v>
      </c>
      <c r="FK28" s="6">
        <f t="shared" si="71"/>
        <v>1906.8238413758081</v>
      </c>
      <c r="FL28" s="6">
        <f t="shared" si="71"/>
        <v>2005.9786811273502</v>
      </c>
      <c r="FM28" s="6">
        <f t="shared" si="71"/>
        <v>2110.2895725459725</v>
      </c>
      <c r="FN28" s="6">
        <f t="shared" si="71"/>
        <v>2220.0246303183631</v>
      </c>
      <c r="FO28" s="6">
        <f t="shared" si="71"/>
        <v>2335.4659110949178</v>
      </c>
      <c r="FP28" s="6">
        <f t="shared" si="71"/>
        <v>2456.9101384718538</v>
      </c>
      <c r="FQ28" s="24">
        <f t="shared" si="21"/>
        <v>9.9077672743283288E-2</v>
      </c>
    </row>
    <row r="29" spans="1:173">
      <c r="A29">
        <f t="shared" si="22"/>
        <v>19</v>
      </c>
      <c r="B29" t="s">
        <v>21</v>
      </c>
      <c r="C29" t="s">
        <v>42</v>
      </c>
      <c r="D29" s="6">
        <f ca="1">INPUT!G29</f>
        <v>1.04</v>
      </c>
      <c r="E29" s="6">
        <f ca="1">INPUT!I29</f>
        <v>1.4</v>
      </c>
      <c r="F29" s="6">
        <f t="shared" si="6"/>
        <v>0.11999999999999995</v>
      </c>
      <c r="G29" s="6">
        <f ca="1">'DJL-4'!R30</f>
        <v>30.320000000000004</v>
      </c>
      <c r="H29" s="6">
        <f t="shared" si="7"/>
        <v>1.04</v>
      </c>
      <c r="I29" s="6">
        <f t="shared" si="8"/>
        <v>1.1599999999999999</v>
      </c>
      <c r="J29" s="6">
        <f t="shared" si="9"/>
        <v>1.2799999999999998</v>
      </c>
      <c r="K29" s="6">
        <f t="shared" si="10"/>
        <v>1.3999999999999997</v>
      </c>
      <c r="L29" s="6">
        <f t="shared" si="11"/>
        <v>1.4727999999999997</v>
      </c>
      <c r="M29" s="4">
        <f t="shared" si="23"/>
        <v>5.1999999999999998E-2</v>
      </c>
      <c r="N29" s="4">
        <f t="shared" si="12"/>
        <v>9.1137851088151714E-2</v>
      </c>
      <c r="V29" s="6">
        <f t="shared" si="13"/>
        <v>-30.320000000000004</v>
      </c>
      <c r="W29" s="6">
        <f t="shared" si="14"/>
        <v>1.04</v>
      </c>
      <c r="X29" s="6">
        <f t="shared" si="15"/>
        <v>1.1599999999999999</v>
      </c>
      <c r="Y29" s="6">
        <f t="shared" si="16"/>
        <v>1.2799999999999998</v>
      </c>
      <c r="Z29" s="6">
        <f t="shared" si="17"/>
        <v>1.3999999999999997</v>
      </c>
      <c r="AA29" s="6">
        <f t="shared" ref="AA29:CL29" si="72">1.052*Z29</f>
        <v>1.4727999999999997</v>
      </c>
      <c r="AB29" s="6">
        <f t="shared" si="72"/>
        <v>1.5493855999999997</v>
      </c>
      <c r="AC29" s="6">
        <f t="shared" si="72"/>
        <v>1.6299536511999997</v>
      </c>
      <c r="AD29" s="6">
        <f t="shared" si="72"/>
        <v>1.7147112410623997</v>
      </c>
      <c r="AE29" s="6">
        <f t="shared" si="72"/>
        <v>1.8038762255976446</v>
      </c>
      <c r="AF29" s="6">
        <f t="shared" si="72"/>
        <v>1.8976777893287222</v>
      </c>
      <c r="AG29" s="6">
        <f t="shared" si="72"/>
        <v>1.996357034373816</v>
      </c>
      <c r="AH29" s="6">
        <f t="shared" si="72"/>
        <v>2.1001676001612544</v>
      </c>
      <c r="AI29" s="6">
        <f t="shared" si="72"/>
        <v>2.2093763153696395</v>
      </c>
      <c r="AJ29" s="6">
        <f t="shared" si="72"/>
        <v>2.3242638837688609</v>
      </c>
      <c r="AK29" s="6">
        <f t="shared" si="72"/>
        <v>2.4451256057248418</v>
      </c>
      <c r="AL29" s="6">
        <f t="shared" si="72"/>
        <v>2.5722721372225337</v>
      </c>
      <c r="AM29" s="6">
        <f t="shared" si="72"/>
        <v>2.7060302883581056</v>
      </c>
      <c r="AN29" s="6">
        <f t="shared" si="72"/>
        <v>2.8467438633527271</v>
      </c>
      <c r="AO29" s="6">
        <f t="shared" si="72"/>
        <v>2.9947745442470692</v>
      </c>
      <c r="AP29" s="6">
        <f t="shared" si="72"/>
        <v>3.1505028205479171</v>
      </c>
      <c r="AQ29" s="6">
        <f t="shared" si="72"/>
        <v>3.3143289672164089</v>
      </c>
      <c r="AR29" s="6">
        <f t="shared" si="72"/>
        <v>3.4866740735116624</v>
      </c>
      <c r="AS29" s="6">
        <f t="shared" si="72"/>
        <v>3.6679811253342689</v>
      </c>
      <c r="AT29" s="6">
        <f t="shared" si="72"/>
        <v>3.8587161438516508</v>
      </c>
      <c r="AU29" s="6">
        <f t="shared" si="72"/>
        <v>4.0593693833319371</v>
      </c>
      <c r="AV29" s="6">
        <f t="shared" si="72"/>
        <v>4.2704565912651979</v>
      </c>
      <c r="AW29" s="6">
        <f t="shared" si="72"/>
        <v>4.4925203340109885</v>
      </c>
      <c r="AX29" s="6">
        <f t="shared" si="72"/>
        <v>4.7261313913795604</v>
      </c>
      <c r="AY29" s="6">
        <f t="shared" si="72"/>
        <v>4.9718902237312976</v>
      </c>
      <c r="AZ29" s="6">
        <f t="shared" si="72"/>
        <v>5.2304285153653254</v>
      </c>
      <c r="BA29" s="6">
        <f t="shared" si="72"/>
        <v>5.5024107981643224</v>
      </c>
      <c r="BB29" s="6">
        <f t="shared" si="72"/>
        <v>5.7885361596688671</v>
      </c>
      <c r="BC29" s="6">
        <f t="shared" si="72"/>
        <v>6.0895400399716486</v>
      </c>
      <c r="BD29" s="6">
        <f t="shared" si="72"/>
        <v>6.4061961220501749</v>
      </c>
      <c r="BE29" s="6">
        <f t="shared" si="72"/>
        <v>6.7393183203967846</v>
      </c>
      <c r="BF29" s="6">
        <f t="shared" si="72"/>
        <v>7.0897628730574178</v>
      </c>
      <c r="BG29" s="6">
        <f t="shared" si="72"/>
        <v>7.4584305424564041</v>
      </c>
      <c r="BH29" s="6">
        <f t="shared" si="72"/>
        <v>7.8462689306641371</v>
      </c>
      <c r="BI29" s="6">
        <f t="shared" si="72"/>
        <v>8.2542749150586729</v>
      </c>
      <c r="BJ29" s="6">
        <f t="shared" si="72"/>
        <v>8.6834972106417236</v>
      </c>
      <c r="BK29" s="6">
        <f t="shared" si="72"/>
        <v>9.1350390655950928</v>
      </c>
      <c r="BL29" s="6">
        <f t="shared" si="72"/>
        <v>9.6100610970060387</v>
      </c>
      <c r="BM29" s="6">
        <f t="shared" si="72"/>
        <v>10.109784274050353</v>
      </c>
      <c r="BN29" s="6">
        <f t="shared" si="72"/>
        <v>10.635493056300973</v>
      </c>
      <c r="BO29" s="6">
        <f t="shared" si="72"/>
        <v>11.188538695228624</v>
      </c>
      <c r="BP29" s="6">
        <f t="shared" si="72"/>
        <v>11.770342707380513</v>
      </c>
      <c r="BQ29" s="6">
        <f t="shared" si="72"/>
        <v>12.3824005281643</v>
      </c>
      <c r="BR29" s="6">
        <f t="shared" si="72"/>
        <v>13.026285355628845</v>
      </c>
      <c r="BS29" s="6">
        <f t="shared" si="72"/>
        <v>13.703652194121545</v>
      </c>
      <c r="BT29" s="6">
        <f t="shared" si="72"/>
        <v>14.416242108215867</v>
      </c>
      <c r="BU29" s="6">
        <f t="shared" si="72"/>
        <v>15.165886697843092</v>
      </c>
      <c r="BV29" s="6">
        <f t="shared" si="72"/>
        <v>15.954512806130934</v>
      </c>
      <c r="BW29" s="6">
        <f t="shared" si="72"/>
        <v>16.784147472049742</v>
      </c>
      <c r="BX29" s="6">
        <f t="shared" si="72"/>
        <v>17.65692314059633</v>
      </c>
      <c r="BY29" s="6">
        <f t="shared" si="72"/>
        <v>18.575083143907339</v>
      </c>
      <c r="BZ29" s="6">
        <f t="shared" si="72"/>
        <v>19.540987467390522</v>
      </c>
      <c r="CA29" s="6">
        <f t="shared" si="72"/>
        <v>20.557118815694832</v>
      </c>
      <c r="CB29" s="6">
        <f t="shared" si="72"/>
        <v>21.626088994110965</v>
      </c>
      <c r="CC29" s="6">
        <f t="shared" si="72"/>
        <v>22.750645621804736</v>
      </c>
      <c r="CD29" s="6">
        <f t="shared" si="72"/>
        <v>23.933679194138584</v>
      </c>
      <c r="CE29" s="6">
        <f t="shared" si="72"/>
        <v>25.178230512233792</v>
      </c>
      <c r="CF29" s="6">
        <f t="shared" si="72"/>
        <v>26.48749849886995</v>
      </c>
      <c r="CG29" s="6">
        <f t="shared" si="72"/>
        <v>27.864848420811189</v>
      </c>
      <c r="CH29" s="6">
        <f t="shared" si="72"/>
        <v>29.313820538693371</v>
      </c>
      <c r="CI29" s="6">
        <f t="shared" si="72"/>
        <v>30.838139206705428</v>
      </c>
      <c r="CJ29" s="6">
        <f t="shared" si="72"/>
        <v>32.441722445454111</v>
      </c>
      <c r="CK29" s="6">
        <f t="shared" si="72"/>
        <v>34.128692012617726</v>
      </c>
      <c r="CL29" s="6">
        <f t="shared" si="72"/>
        <v>35.903383997273849</v>
      </c>
      <c r="CM29" s="6">
        <f t="shared" ref="CM29:EX29" si="73">1.052*CL29</f>
        <v>37.770359965132094</v>
      </c>
      <c r="CN29" s="6">
        <f t="shared" si="73"/>
        <v>39.734418683318964</v>
      </c>
      <c r="CO29" s="6">
        <f t="shared" si="73"/>
        <v>41.800608454851549</v>
      </c>
      <c r="CP29" s="6">
        <f t="shared" si="73"/>
        <v>43.974240094503834</v>
      </c>
      <c r="CQ29" s="6">
        <f t="shared" si="73"/>
        <v>46.260900579418035</v>
      </c>
      <c r="CR29" s="6">
        <f t="shared" si="73"/>
        <v>48.666467409547778</v>
      </c>
      <c r="CS29" s="6">
        <f t="shared" si="73"/>
        <v>51.197123714844267</v>
      </c>
      <c r="CT29" s="6">
        <f t="shared" si="73"/>
        <v>53.859374148016173</v>
      </c>
      <c r="CU29" s="6">
        <f t="shared" si="73"/>
        <v>56.660061603713018</v>
      </c>
      <c r="CV29" s="6">
        <f t="shared" si="73"/>
        <v>59.606384807106096</v>
      </c>
      <c r="CW29" s="6">
        <f t="shared" si="73"/>
        <v>62.705916817075618</v>
      </c>
      <c r="CX29" s="6">
        <f t="shared" si="73"/>
        <v>65.96662449156355</v>
      </c>
      <c r="CY29" s="6">
        <f t="shared" si="73"/>
        <v>69.396888965124859</v>
      </c>
      <c r="CZ29" s="6">
        <f t="shared" si="73"/>
        <v>73.005527191311359</v>
      </c>
      <c r="DA29" s="6">
        <f t="shared" si="73"/>
        <v>76.801814605259551</v>
      </c>
      <c r="DB29" s="6">
        <f t="shared" si="73"/>
        <v>80.795508964733045</v>
      </c>
      <c r="DC29" s="6">
        <f t="shared" si="73"/>
        <v>84.996875430899166</v>
      </c>
      <c r="DD29" s="6">
        <f t="shared" si="73"/>
        <v>89.416712953305932</v>
      </c>
      <c r="DE29" s="6">
        <f t="shared" si="73"/>
        <v>94.066382026877847</v>
      </c>
      <c r="DF29" s="6">
        <f t="shared" si="73"/>
        <v>98.957833892275502</v>
      </c>
      <c r="DG29" s="6">
        <f t="shared" si="73"/>
        <v>104.10364125467383</v>
      </c>
      <c r="DH29" s="6">
        <f t="shared" si="73"/>
        <v>109.51703059991688</v>
      </c>
      <c r="DI29" s="6">
        <f t="shared" si="73"/>
        <v>115.21191619111256</v>
      </c>
      <c r="DJ29" s="6">
        <f t="shared" si="73"/>
        <v>121.20293583305042</v>
      </c>
      <c r="DK29" s="6">
        <f t="shared" si="73"/>
        <v>127.50548849636904</v>
      </c>
      <c r="DL29" s="6">
        <f t="shared" si="73"/>
        <v>134.13577389818025</v>
      </c>
      <c r="DM29" s="6">
        <f t="shared" si="73"/>
        <v>141.11083414088563</v>
      </c>
      <c r="DN29" s="6">
        <f t="shared" si="73"/>
        <v>148.44859751621169</v>
      </c>
      <c r="DO29" s="6">
        <f t="shared" si="73"/>
        <v>156.1679245870547</v>
      </c>
      <c r="DP29" s="6">
        <f t="shared" si="73"/>
        <v>164.28865666558156</v>
      </c>
      <c r="DQ29" s="6">
        <f t="shared" si="73"/>
        <v>172.8316668121918</v>
      </c>
      <c r="DR29" s="6">
        <f t="shared" si="73"/>
        <v>181.81891348642577</v>
      </c>
      <c r="DS29" s="6">
        <f t="shared" si="73"/>
        <v>191.27349698771991</v>
      </c>
      <c r="DT29" s="6">
        <f t="shared" si="73"/>
        <v>201.21971883108137</v>
      </c>
      <c r="DU29" s="6">
        <f t="shared" si="73"/>
        <v>211.6831442102976</v>
      </c>
      <c r="DV29" s="6">
        <f t="shared" si="73"/>
        <v>222.69066770923308</v>
      </c>
      <c r="DW29" s="6">
        <f t="shared" si="73"/>
        <v>234.27058243011322</v>
      </c>
      <c r="DX29" s="6">
        <f t="shared" si="73"/>
        <v>246.45265271647912</v>
      </c>
      <c r="DY29" s="6">
        <f t="shared" si="73"/>
        <v>259.26819065773606</v>
      </c>
      <c r="DZ29" s="6">
        <f t="shared" si="73"/>
        <v>272.75013657193836</v>
      </c>
      <c r="EA29" s="6">
        <f t="shared" si="73"/>
        <v>286.93314367367918</v>
      </c>
      <c r="EB29" s="6">
        <f t="shared" si="73"/>
        <v>301.85366714471053</v>
      </c>
      <c r="EC29" s="6">
        <f t="shared" si="73"/>
        <v>317.55005783623551</v>
      </c>
      <c r="ED29" s="6">
        <f t="shared" si="73"/>
        <v>334.06266084371975</v>
      </c>
      <c r="EE29" s="6">
        <f t="shared" si="73"/>
        <v>351.43391920759319</v>
      </c>
      <c r="EF29" s="6">
        <f t="shared" si="73"/>
        <v>369.70848300638806</v>
      </c>
      <c r="EG29" s="6">
        <f t="shared" si="73"/>
        <v>388.93332412272025</v>
      </c>
      <c r="EH29" s="6">
        <f t="shared" si="73"/>
        <v>409.15785697710174</v>
      </c>
      <c r="EI29" s="6">
        <f t="shared" si="73"/>
        <v>430.43406553991105</v>
      </c>
      <c r="EJ29" s="6">
        <f t="shared" si="73"/>
        <v>452.81663694798647</v>
      </c>
      <c r="EK29" s="6">
        <f t="shared" si="73"/>
        <v>476.36310206928181</v>
      </c>
      <c r="EL29" s="6">
        <f t="shared" si="73"/>
        <v>501.13398337688449</v>
      </c>
      <c r="EM29" s="6">
        <f t="shared" si="73"/>
        <v>527.19295051248253</v>
      </c>
      <c r="EN29" s="6">
        <f t="shared" si="73"/>
        <v>554.60698393913162</v>
      </c>
      <c r="EO29" s="6">
        <f t="shared" si="73"/>
        <v>583.44654710396651</v>
      </c>
      <c r="EP29" s="6">
        <f t="shared" si="73"/>
        <v>613.78576755337281</v>
      </c>
      <c r="EQ29" s="6">
        <f t="shared" si="73"/>
        <v>645.70262746614821</v>
      </c>
      <c r="ER29" s="6">
        <f t="shared" si="73"/>
        <v>679.27916409438797</v>
      </c>
      <c r="ES29" s="6">
        <f t="shared" si="73"/>
        <v>714.60168062729622</v>
      </c>
      <c r="ET29" s="6">
        <f t="shared" si="73"/>
        <v>751.76096801991571</v>
      </c>
      <c r="EU29" s="6">
        <f t="shared" si="73"/>
        <v>790.85253835695141</v>
      </c>
      <c r="EV29" s="6">
        <f t="shared" si="73"/>
        <v>831.97687035151296</v>
      </c>
      <c r="EW29" s="6">
        <f t="shared" si="73"/>
        <v>875.2396676097917</v>
      </c>
      <c r="EX29" s="6">
        <f t="shared" si="73"/>
        <v>920.75213032550096</v>
      </c>
      <c r="EY29" s="6">
        <f t="shared" ref="EY29:FP29" si="74">1.052*EX29</f>
        <v>968.631241102427</v>
      </c>
      <c r="EZ29" s="6">
        <f t="shared" si="74"/>
        <v>1019.0000656397533</v>
      </c>
      <c r="FA29" s="6">
        <f t="shared" si="74"/>
        <v>1071.9880690530206</v>
      </c>
      <c r="FB29" s="6">
        <f t="shared" si="74"/>
        <v>1127.7314486437776</v>
      </c>
      <c r="FC29" s="6">
        <f t="shared" si="74"/>
        <v>1186.3734839732542</v>
      </c>
      <c r="FD29" s="6">
        <f t="shared" si="74"/>
        <v>1248.0649051398634</v>
      </c>
      <c r="FE29" s="6">
        <f t="shared" si="74"/>
        <v>1312.9642802071364</v>
      </c>
      <c r="FF29" s="6">
        <f t="shared" si="74"/>
        <v>1381.2384227779075</v>
      </c>
      <c r="FG29" s="6">
        <f t="shared" si="74"/>
        <v>1453.0628207623588</v>
      </c>
      <c r="FH29" s="6">
        <f t="shared" si="74"/>
        <v>1528.6220874420014</v>
      </c>
      <c r="FI29" s="6">
        <f t="shared" si="74"/>
        <v>1608.1104359889855</v>
      </c>
      <c r="FJ29" s="6">
        <f t="shared" si="74"/>
        <v>1691.7321786604127</v>
      </c>
      <c r="FK29" s="6">
        <f t="shared" si="74"/>
        <v>1779.7022519507543</v>
      </c>
      <c r="FL29" s="6">
        <f t="shared" si="74"/>
        <v>1872.2467690521937</v>
      </c>
      <c r="FM29" s="6">
        <f t="shared" si="74"/>
        <v>1969.6036010429079</v>
      </c>
      <c r="FN29" s="6">
        <f t="shared" si="74"/>
        <v>2072.0229882971394</v>
      </c>
      <c r="FO29" s="6">
        <f t="shared" si="74"/>
        <v>2179.7681836885909</v>
      </c>
      <c r="FP29" s="6">
        <f t="shared" si="74"/>
        <v>2293.1161292403976</v>
      </c>
      <c r="FQ29" s="24">
        <f t="shared" si="21"/>
        <v>9.1137851088151714E-2</v>
      </c>
    </row>
    <row r="30" spans="1:173">
      <c r="A30">
        <f t="shared" si="22"/>
        <v>20</v>
      </c>
      <c r="B30" t="s">
        <v>22</v>
      </c>
      <c r="C30" t="s">
        <v>43</v>
      </c>
      <c r="D30" s="6">
        <f ca="1">INPUT!G30</f>
        <v>1.03</v>
      </c>
      <c r="E30" s="6">
        <f ca="1">INPUT!I30</f>
        <v>1.1499999999999999</v>
      </c>
      <c r="F30" s="6">
        <f t="shared" si="6"/>
        <v>3.9999999999999959E-2</v>
      </c>
      <c r="G30" s="6">
        <f ca="1">'DJL-4'!R31</f>
        <v>23.995000000000001</v>
      </c>
      <c r="H30" s="6">
        <f t="shared" si="7"/>
        <v>1.03</v>
      </c>
      <c r="I30" s="6">
        <f t="shared" si="8"/>
        <v>1.07</v>
      </c>
      <c r="J30" s="6">
        <f t="shared" si="9"/>
        <v>1.1100000000000001</v>
      </c>
      <c r="K30" s="6">
        <f t="shared" si="10"/>
        <v>1.1500000000000001</v>
      </c>
      <c r="L30" s="6">
        <f t="shared" si="11"/>
        <v>1.2098000000000002</v>
      </c>
      <c r="M30" s="4">
        <f t="shared" si="23"/>
        <v>5.1999999999999998E-2</v>
      </c>
      <c r="N30" s="4">
        <f t="shared" si="12"/>
        <v>9.3167942623404665E-2</v>
      </c>
      <c r="V30" s="6">
        <f t="shared" si="13"/>
        <v>-23.995000000000001</v>
      </c>
      <c r="W30" s="6">
        <f t="shared" si="14"/>
        <v>1.03</v>
      </c>
      <c r="X30" s="6">
        <f t="shared" si="15"/>
        <v>1.07</v>
      </c>
      <c r="Y30" s="6">
        <f t="shared" si="16"/>
        <v>1.1100000000000001</v>
      </c>
      <c r="Z30" s="6">
        <f t="shared" si="17"/>
        <v>1.1500000000000001</v>
      </c>
      <c r="AA30" s="6">
        <f t="shared" ref="AA30:CL30" si="75">1.052*Z30</f>
        <v>1.2098000000000002</v>
      </c>
      <c r="AB30" s="6">
        <f t="shared" si="75"/>
        <v>1.2727096000000002</v>
      </c>
      <c r="AC30" s="6">
        <f t="shared" si="75"/>
        <v>1.3388904992000004</v>
      </c>
      <c r="AD30" s="6">
        <f t="shared" si="75"/>
        <v>1.4085128051584004</v>
      </c>
      <c r="AE30" s="6">
        <f t="shared" si="75"/>
        <v>1.4817554710266372</v>
      </c>
      <c r="AF30" s="6">
        <f t="shared" si="75"/>
        <v>1.5588067555200225</v>
      </c>
      <c r="AG30" s="6">
        <f t="shared" si="75"/>
        <v>1.6398647068070638</v>
      </c>
      <c r="AH30" s="6">
        <f t="shared" si="75"/>
        <v>1.7251376715610311</v>
      </c>
      <c r="AI30" s="6">
        <f t="shared" si="75"/>
        <v>1.8148448304822049</v>
      </c>
      <c r="AJ30" s="6">
        <f t="shared" si="75"/>
        <v>1.9092167616672797</v>
      </c>
      <c r="AK30" s="6">
        <f t="shared" si="75"/>
        <v>2.0084960332739783</v>
      </c>
      <c r="AL30" s="6">
        <f t="shared" si="75"/>
        <v>2.1129378270042252</v>
      </c>
      <c r="AM30" s="6">
        <f t="shared" si="75"/>
        <v>2.2228105940084451</v>
      </c>
      <c r="AN30" s="6">
        <f t="shared" si="75"/>
        <v>2.3383967448968841</v>
      </c>
      <c r="AO30" s="6">
        <f t="shared" si="75"/>
        <v>2.4599933756315222</v>
      </c>
      <c r="AP30" s="6">
        <f t="shared" si="75"/>
        <v>2.5879130311643617</v>
      </c>
      <c r="AQ30" s="6">
        <f t="shared" si="75"/>
        <v>2.7224845087849086</v>
      </c>
      <c r="AR30" s="6">
        <f t="shared" si="75"/>
        <v>2.8640537032417237</v>
      </c>
      <c r="AS30" s="6">
        <f t="shared" si="75"/>
        <v>3.0129844958102936</v>
      </c>
      <c r="AT30" s="6">
        <f t="shared" si="75"/>
        <v>3.1696596895924292</v>
      </c>
      <c r="AU30" s="6">
        <f t="shared" si="75"/>
        <v>3.3344819934512357</v>
      </c>
      <c r="AV30" s="6">
        <f t="shared" si="75"/>
        <v>3.5078750571107</v>
      </c>
      <c r="AW30" s="6">
        <f t="shared" si="75"/>
        <v>3.6902845600804568</v>
      </c>
      <c r="AX30" s="6">
        <f t="shared" si="75"/>
        <v>3.8821793572046408</v>
      </c>
      <c r="AY30" s="6">
        <f t="shared" si="75"/>
        <v>4.0840526837792819</v>
      </c>
      <c r="AZ30" s="6">
        <f t="shared" si="75"/>
        <v>4.2964234233358045</v>
      </c>
      <c r="BA30" s="6">
        <f t="shared" si="75"/>
        <v>4.5198374413492663</v>
      </c>
      <c r="BB30" s="6">
        <f t="shared" si="75"/>
        <v>4.7548689882994282</v>
      </c>
      <c r="BC30" s="6">
        <f t="shared" si="75"/>
        <v>5.0021221756909986</v>
      </c>
      <c r="BD30" s="6">
        <f t="shared" si="75"/>
        <v>5.2622325288269307</v>
      </c>
      <c r="BE30" s="6">
        <f t="shared" si="75"/>
        <v>5.5358686203259317</v>
      </c>
      <c r="BF30" s="6">
        <f t="shared" si="75"/>
        <v>5.8237337885828806</v>
      </c>
      <c r="BG30" s="6">
        <f t="shared" si="75"/>
        <v>6.1265679455891906</v>
      </c>
      <c r="BH30" s="6">
        <f t="shared" si="75"/>
        <v>6.4451494787598289</v>
      </c>
      <c r="BI30" s="6">
        <f t="shared" si="75"/>
        <v>6.7802972516553401</v>
      </c>
      <c r="BJ30" s="6">
        <f t="shared" si="75"/>
        <v>7.1328727087414183</v>
      </c>
      <c r="BK30" s="6">
        <f t="shared" si="75"/>
        <v>7.5037820895959726</v>
      </c>
      <c r="BL30" s="6">
        <f t="shared" si="75"/>
        <v>7.8939787582549634</v>
      </c>
      <c r="BM30" s="6">
        <f t="shared" si="75"/>
        <v>8.3044656536842218</v>
      </c>
      <c r="BN30" s="6">
        <f t="shared" si="75"/>
        <v>8.7362978676758019</v>
      </c>
      <c r="BO30" s="6">
        <f t="shared" si="75"/>
        <v>9.1905853567949443</v>
      </c>
      <c r="BP30" s="6">
        <f t="shared" si="75"/>
        <v>9.6684957953482815</v>
      </c>
      <c r="BQ30" s="6">
        <f t="shared" si="75"/>
        <v>10.171257576706392</v>
      </c>
      <c r="BR30" s="6">
        <f t="shared" si="75"/>
        <v>10.700162970695125</v>
      </c>
      <c r="BS30" s="6">
        <f t="shared" si="75"/>
        <v>11.256571445171272</v>
      </c>
      <c r="BT30" s="6">
        <f t="shared" si="75"/>
        <v>11.841913160320178</v>
      </c>
      <c r="BU30" s="6">
        <f t="shared" si="75"/>
        <v>12.457692644656829</v>
      </c>
      <c r="BV30" s="6">
        <f t="shared" si="75"/>
        <v>13.105492662178985</v>
      </c>
      <c r="BW30" s="6">
        <f t="shared" si="75"/>
        <v>13.786978280612294</v>
      </c>
      <c r="BX30" s="6">
        <f t="shared" si="75"/>
        <v>14.503901151204134</v>
      </c>
      <c r="BY30" s="6">
        <f t="shared" si="75"/>
        <v>15.258104011066751</v>
      </c>
      <c r="BZ30" s="6">
        <f t="shared" si="75"/>
        <v>16.051525419642221</v>
      </c>
      <c r="CA30" s="6">
        <f t="shared" si="75"/>
        <v>16.886204741463619</v>
      </c>
      <c r="CB30" s="6">
        <f t="shared" si="75"/>
        <v>17.764287388019728</v>
      </c>
      <c r="CC30" s="6">
        <f t="shared" si="75"/>
        <v>18.688030332196753</v>
      </c>
      <c r="CD30" s="6">
        <f t="shared" si="75"/>
        <v>19.659807909470985</v>
      </c>
      <c r="CE30" s="6">
        <f t="shared" si="75"/>
        <v>20.682117920763478</v>
      </c>
      <c r="CF30" s="6">
        <f t="shared" si="75"/>
        <v>21.757588052643179</v>
      </c>
      <c r="CG30" s="6">
        <f t="shared" si="75"/>
        <v>22.888982631380625</v>
      </c>
      <c r="CH30" s="6">
        <f t="shared" si="75"/>
        <v>24.079209728212419</v>
      </c>
      <c r="CI30" s="6">
        <f t="shared" si="75"/>
        <v>25.331328634079465</v>
      </c>
      <c r="CJ30" s="6">
        <f t="shared" si="75"/>
        <v>26.648557723051599</v>
      </c>
      <c r="CK30" s="6">
        <f t="shared" si="75"/>
        <v>28.034282724650282</v>
      </c>
      <c r="CL30" s="6">
        <f t="shared" si="75"/>
        <v>29.492065426332097</v>
      </c>
      <c r="CM30" s="6">
        <f t="shared" ref="CM30:EX30" si="76">1.052*CL30</f>
        <v>31.025652828501368</v>
      </c>
      <c r="CN30" s="6">
        <f t="shared" si="76"/>
        <v>32.63898677558344</v>
      </c>
      <c r="CO30" s="6">
        <f t="shared" si="76"/>
        <v>34.336214087913781</v>
      </c>
      <c r="CP30" s="6">
        <f t="shared" si="76"/>
        <v>36.121697220485302</v>
      </c>
      <c r="CQ30" s="6">
        <f t="shared" si="76"/>
        <v>38.000025475950537</v>
      </c>
      <c r="CR30" s="6">
        <f t="shared" si="76"/>
        <v>39.976026800699969</v>
      </c>
      <c r="CS30" s="6">
        <f t="shared" si="76"/>
        <v>42.054780194336367</v>
      </c>
      <c r="CT30" s="6">
        <f t="shared" si="76"/>
        <v>44.241628764441863</v>
      </c>
      <c r="CU30" s="6">
        <f t="shared" si="76"/>
        <v>46.542193460192841</v>
      </c>
      <c r="CV30" s="6">
        <f t="shared" si="76"/>
        <v>48.962387520122874</v>
      </c>
      <c r="CW30" s="6">
        <f t="shared" si="76"/>
        <v>51.508431671169269</v>
      </c>
      <c r="CX30" s="6">
        <f t="shared" si="76"/>
        <v>54.186870118070075</v>
      </c>
      <c r="CY30" s="6">
        <f t="shared" si="76"/>
        <v>57.004587364209719</v>
      </c>
      <c r="CZ30" s="6">
        <f t="shared" si="76"/>
        <v>59.968825907148627</v>
      </c>
      <c r="DA30" s="6">
        <f t="shared" si="76"/>
        <v>63.087204854320362</v>
      </c>
      <c r="DB30" s="6">
        <f t="shared" si="76"/>
        <v>66.367739506745025</v>
      </c>
      <c r="DC30" s="6">
        <f t="shared" si="76"/>
        <v>69.818861961095763</v>
      </c>
      <c r="DD30" s="6">
        <f t="shared" si="76"/>
        <v>73.44944278307274</v>
      </c>
      <c r="DE30" s="6">
        <f t="shared" si="76"/>
        <v>77.268813807792526</v>
      </c>
      <c r="DF30" s="6">
        <f t="shared" si="76"/>
        <v>81.286792125797746</v>
      </c>
      <c r="DG30" s="6">
        <f t="shared" si="76"/>
        <v>85.513705316339227</v>
      </c>
      <c r="DH30" s="6">
        <f t="shared" si="76"/>
        <v>89.960417992788877</v>
      </c>
      <c r="DI30" s="6">
        <f t="shared" si="76"/>
        <v>94.638359728413903</v>
      </c>
      <c r="DJ30" s="6">
        <f t="shared" si="76"/>
        <v>99.559554434291428</v>
      </c>
      <c r="DK30" s="6">
        <f t="shared" si="76"/>
        <v>104.73665126487458</v>
      </c>
      <c r="DL30" s="6">
        <f t="shared" si="76"/>
        <v>110.18295713064806</v>
      </c>
      <c r="DM30" s="6">
        <f t="shared" si="76"/>
        <v>115.91247090144176</v>
      </c>
      <c r="DN30" s="6">
        <f t="shared" si="76"/>
        <v>121.93991938831674</v>
      </c>
      <c r="DO30" s="6">
        <f t="shared" si="76"/>
        <v>128.28079519650922</v>
      </c>
      <c r="DP30" s="6">
        <f t="shared" si="76"/>
        <v>134.95139654672769</v>
      </c>
      <c r="DQ30" s="6">
        <f t="shared" si="76"/>
        <v>141.96886916715755</v>
      </c>
      <c r="DR30" s="6">
        <f t="shared" si="76"/>
        <v>149.35125036384974</v>
      </c>
      <c r="DS30" s="6">
        <f t="shared" si="76"/>
        <v>157.11751538276994</v>
      </c>
      <c r="DT30" s="6">
        <f t="shared" si="76"/>
        <v>165.28762618267399</v>
      </c>
      <c r="DU30" s="6">
        <f t="shared" si="76"/>
        <v>173.88258274417305</v>
      </c>
      <c r="DV30" s="6">
        <f t="shared" si="76"/>
        <v>182.92447704687007</v>
      </c>
      <c r="DW30" s="6">
        <f t="shared" si="76"/>
        <v>192.43654985330733</v>
      </c>
      <c r="DX30" s="6">
        <f t="shared" si="76"/>
        <v>202.44325044567933</v>
      </c>
      <c r="DY30" s="6">
        <f t="shared" si="76"/>
        <v>212.97029946885465</v>
      </c>
      <c r="DZ30" s="6">
        <f t="shared" si="76"/>
        <v>224.04475504123511</v>
      </c>
      <c r="EA30" s="6">
        <f t="shared" si="76"/>
        <v>235.69508230337934</v>
      </c>
      <c r="EB30" s="6">
        <f t="shared" si="76"/>
        <v>247.95122658315506</v>
      </c>
      <c r="EC30" s="6">
        <f t="shared" si="76"/>
        <v>260.84469036547915</v>
      </c>
      <c r="ED30" s="6">
        <f t="shared" si="76"/>
        <v>274.40861426448407</v>
      </c>
      <c r="EE30" s="6">
        <f t="shared" si="76"/>
        <v>288.67786220623725</v>
      </c>
      <c r="EF30" s="6">
        <f t="shared" si="76"/>
        <v>303.68911104096162</v>
      </c>
      <c r="EG30" s="6">
        <f t="shared" si="76"/>
        <v>319.48094481509162</v>
      </c>
      <c r="EH30" s="6">
        <f t="shared" si="76"/>
        <v>336.09395394547641</v>
      </c>
      <c r="EI30" s="6">
        <f t="shared" si="76"/>
        <v>353.57083955064121</v>
      </c>
      <c r="EJ30" s="6">
        <f t="shared" si="76"/>
        <v>371.95652320727459</v>
      </c>
      <c r="EK30" s="6">
        <f t="shared" si="76"/>
        <v>391.29826241405289</v>
      </c>
      <c r="EL30" s="6">
        <f t="shared" si="76"/>
        <v>411.64577205958363</v>
      </c>
      <c r="EM30" s="6">
        <f t="shared" si="76"/>
        <v>433.051352206682</v>
      </c>
      <c r="EN30" s="6">
        <f t="shared" si="76"/>
        <v>455.57002252142951</v>
      </c>
      <c r="EO30" s="6">
        <f t="shared" si="76"/>
        <v>479.25966369254388</v>
      </c>
      <c r="EP30" s="6">
        <f t="shared" si="76"/>
        <v>504.18116620455618</v>
      </c>
      <c r="EQ30" s="6">
        <f t="shared" si="76"/>
        <v>530.39858684719309</v>
      </c>
      <c r="ER30" s="6">
        <f t="shared" si="76"/>
        <v>557.97931336324712</v>
      </c>
      <c r="ES30" s="6">
        <f t="shared" si="76"/>
        <v>586.99423765813594</v>
      </c>
      <c r="ET30" s="6">
        <f t="shared" si="76"/>
        <v>617.51793801635904</v>
      </c>
      <c r="EU30" s="6">
        <f t="shared" si="76"/>
        <v>649.62887079320979</v>
      </c>
      <c r="EV30" s="6">
        <f t="shared" si="76"/>
        <v>683.40957207445672</v>
      </c>
      <c r="EW30" s="6">
        <f t="shared" si="76"/>
        <v>718.94686982232849</v>
      </c>
      <c r="EX30" s="6">
        <f t="shared" si="76"/>
        <v>756.33210705308966</v>
      </c>
      <c r="EY30" s="6">
        <f t="shared" ref="EY30:FP30" si="77">1.052*EX30</f>
        <v>795.66137661985033</v>
      </c>
      <c r="EZ30" s="6">
        <f t="shared" si="77"/>
        <v>837.03576820408261</v>
      </c>
      <c r="FA30" s="6">
        <f t="shared" si="77"/>
        <v>880.5616281506949</v>
      </c>
      <c r="FB30" s="6">
        <f t="shared" si="77"/>
        <v>926.35083281453103</v>
      </c>
      <c r="FC30" s="6">
        <f t="shared" si="77"/>
        <v>974.52107612088673</v>
      </c>
      <c r="FD30" s="6">
        <f t="shared" si="77"/>
        <v>1025.1961720791728</v>
      </c>
      <c r="FE30" s="6">
        <f t="shared" si="77"/>
        <v>1078.5063730272898</v>
      </c>
      <c r="FF30" s="6">
        <f t="shared" si="77"/>
        <v>1134.5887044247088</v>
      </c>
      <c r="FG30" s="6">
        <f t="shared" si="77"/>
        <v>1193.5873170547936</v>
      </c>
      <c r="FH30" s="6">
        <f t="shared" si="77"/>
        <v>1255.653857541643</v>
      </c>
      <c r="FI30" s="6">
        <f t="shared" si="77"/>
        <v>1320.9478581338085</v>
      </c>
      <c r="FJ30" s="6">
        <f t="shared" si="77"/>
        <v>1389.6371467567667</v>
      </c>
      <c r="FK30" s="6">
        <f t="shared" si="77"/>
        <v>1461.8982783881186</v>
      </c>
      <c r="FL30" s="6">
        <f t="shared" si="77"/>
        <v>1537.9169888643007</v>
      </c>
      <c r="FM30" s="6">
        <f t="shared" si="77"/>
        <v>1617.8886722852444</v>
      </c>
      <c r="FN30" s="6">
        <f t="shared" si="77"/>
        <v>1702.0188832440772</v>
      </c>
      <c r="FO30" s="6">
        <f t="shared" si="77"/>
        <v>1790.5238651727693</v>
      </c>
      <c r="FP30" s="6">
        <f t="shared" si="77"/>
        <v>1883.6311061617535</v>
      </c>
      <c r="FQ30" s="24">
        <f t="shared" si="21"/>
        <v>9.3167942623404665E-2</v>
      </c>
    </row>
    <row r="31" spans="1:173" ht="15.75">
      <c r="A31">
        <f t="shared" si="22"/>
        <v>21</v>
      </c>
      <c r="B31" s="13" t="s">
        <v>88</v>
      </c>
      <c r="C31" s="13"/>
      <c r="D31" s="6">
        <f>AVERAGE(D11:D30)</f>
        <v>1.6680000000000004</v>
      </c>
      <c r="E31" s="6">
        <f t="shared" ref="E31:L31" si="78">AVERAGE(E11:E30)</f>
        <v>1.9135000000000002</v>
      </c>
      <c r="F31" s="6">
        <f t="shared" si="78"/>
        <v>8.1833333333333341E-2</v>
      </c>
      <c r="G31" s="6">
        <f ca="1">'DJL-4'!R32</f>
        <v>37.915666666666674</v>
      </c>
      <c r="H31" s="6">
        <f t="shared" si="78"/>
        <v>1.6680000000000004</v>
      </c>
      <c r="I31" s="6">
        <f t="shared" si="78"/>
        <v>1.7498333333333331</v>
      </c>
      <c r="J31" s="6">
        <f t="shared" si="78"/>
        <v>1.8316666666666663</v>
      </c>
      <c r="K31" s="6">
        <f t="shared" si="78"/>
        <v>1.9135000000000002</v>
      </c>
      <c r="L31" s="6">
        <f t="shared" si="78"/>
        <v>2.0130020000000002</v>
      </c>
      <c r="M31" s="4"/>
      <c r="N31" s="4">
        <f>AVERAGE(N11:N30)</f>
        <v>9.5658372293528193E-2</v>
      </c>
      <c r="V31" s="6">
        <f>AVERAGE(V11:V30)</f>
        <v>-37.915666666666674</v>
      </c>
    </row>
    <row r="32" spans="1:173" ht="15.75">
      <c r="A32">
        <f t="shared" si="22"/>
        <v>22</v>
      </c>
      <c r="B32" s="13" t="s">
        <v>212</v>
      </c>
      <c r="D32" s="6"/>
      <c r="E32" s="6"/>
      <c r="F32" s="6"/>
      <c r="G32" s="6">
        <f>MEDIAN(G11:G30)</f>
        <v>38.389166666666668</v>
      </c>
      <c r="H32" s="6"/>
      <c r="I32" s="6"/>
      <c r="J32" s="6"/>
      <c r="K32" s="6"/>
      <c r="L32" s="6"/>
      <c r="N32" s="4">
        <f>MEDIAN(N11:N30)</f>
        <v>9.6099978642758294E-2</v>
      </c>
      <c r="V32" s="6">
        <f>MEDIAN(V11:V30)</f>
        <v>-38.389166666666668</v>
      </c>
    </row>
    <row r="33" spans="4:12">
      <c r="D33" s="6"/>
      <c r="E33" s="6"/>
      <c r="F33" s="6"/>
      <c r="G33" s="6"/>
      <c r="H33" s="6"/>
      <c r="I33" s="6"/>
      <c r="J33" s="6"/>
      <c r="K33" s="6"/>
      <c r="L33" s="6"/>
    </row>
  </sheetData>
  <mergeCells count="3">
    <mergeCell ref="B3:N3"/>
    <mergeCell ref="B4:N4"/>
    <mergeCell ref="B5:N5"/>
  </mergeCells>
  <phoneticPr fontId="8" type="noConversion"/>
  <pageMargins left="0.7" right="0.7" top="0.75" bottom="0.75" header="0.3" footer="0.3"/>
  <pageSetup scale="81" orientation="landscape" r:id="rId1"/>
  <headerFooter>
    <oddHeader>&amp;RExhibit OCS 1.7
Page 1 of 1</oddHeader>
  </headerFooter>
  <colBreaks count="1" manualBreakCount="1">
    <brk id="16" max="3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7"/>
  <sheetViews>
    <sheetView topLeftCell="A43" workbookViewId="0">
      <selection sqref="A1:E59"/>
    </sheetView>
  </sheetViews>
  <sheetFormatPr defaultRowHeight="15"/>
  <cols>
    <col min="1" max="1" width="26.5703125" customWidth="1"/>
    <col min="2" max="2" width="14.28515625" customWidth="1"/>
    <col min="3" max="3" width="11.5703125" customWidth="1"/>
  </cols>
  <sheetData>
    <row r="1" spans="1:5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</row>
    <row r="2" spans="1:53" ht="18.75">
      <c r="A2" s="33" t="s">
        <v>213</v>
      </c>
      <c r="B2" s="33"/>
      <c r="C2" s="33"/>
      <c r="D2" s="33"/>
      <c r="E2" s="33"/>
      <c r="F2" s="25"/>
      <c r="G2" s="25"/>
      <c r="H2" s="25"/>
      <c r="I2" s="25"/>
      <c r="J2" s="25"/>
      <c r="K2" s="25"/>
      <c r="L2" s="25"/>
      <c r="M2" s="25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</row>
    <row r="3" spans="1:53" ht="18.75">
      <c r="A3" s="33" t="s">
        <v>214</v>
      </c>
      <c r="B3" s="33"/>
      <c r="C3" s="33"/>
      <c r="D3" s="33"/>
      <c r="E3" s="33"/>
      <c r="F3" s="25"/>
      <c r="G3" s="25"/>
      <c r="H3" s="25"/>
      <c r="I3" s="25"/>
      <c r="J3" s="25"/>
      <c r="K3" s="25"/>
      <c r="L3" s="25"/>
      <c r="M3" s="25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</row>
    <row r="4" spans="1:53" ht="18.75">
      <c r="A4" s="33" t="s">
        <v>257</v>
      </c>
      <c r="B4" s="33"/>
      <c r="C4" s="33"/>
      <c r="D4" s="33"/>
      <c r="E4" s="33"/>
      <c r="F4" s="25"/>
      <c r="G4" s="25"/>
      <c r="H4" s="25"/>
      <c r="I4" s="25"/>
      <c r="J4" s="25"/>
      <c r="K4" s="25"/>
      <c r="L4" s="25"/>
      <c r="M4" s="25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</row>
    <row r="5" spans="1:53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</row>
    <row r="6" spans="1:53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</row>
    <row r="7" spans="1:53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</row>
    <row r="8" spans="1:53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</row>
    <row r="9" spans="1:53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</row>
    <row r="10" spans="1:53" ht="51.75">
      <c r="A10" s="1" t="s">
        <v>216</v>
      </c>
      <c r="B10" s="2" t="s">
        <v>217</v>
      </c>
      <c r="C10" s="2" t="s">
        <v>218</v>
      </c>
      <c r="D10" s="2" t="s">
        <v>219</v>
      </c>
      <c r="E10" s="2"/>
      <c r="F10" s="2"/>
      <c r="G10" s="2"/>
      <c r="H10" s="2"/>
      <c r="I10" s="2"/>
      <c r="J10" s="2"/>
      <c r="K10" s="2"/>
      <c r="L10" s="1"/>
      <c r="M10" s="1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</row>
    <row r="11" spans="1:53">
      <c r="A11">
        <v>1980</v>
      </c>
      <c r="B11" s="4">
        <v>0.13150000000000001</v>
      </c>
      <c r="C11" s="4">
        <v>0.14230000000000001</v>
      </c>
      <c r="D11" s="4">
        <f>C11-B11</f>
        <v>1.0800000000000004E-2</v>
      </c>
      <c r="E11" s="4"/>
    </row>
    <row r="12" spans="1:53">
      <c r="A12">
        <f>A11+1</f>
        <v>1981</v>
      </c>
      <c r="B12" s="4">
        <v>0.15620000000000001</v>
      </c>
      <c r="C12" s="4">
        <v>0.1522</v>
      </c>
      <c r="D12" s="4">
        <f t="shared" ref="D12:D41" si="0">C12-B12</f>
        <v>-4.0000000000000036E-3</v>
      </c>
      <c r="E12" s="4"/>
    </row>
    <row r="13" spans="1:53">
      <c r="A13">
        <f t="shared" ref="A13:A41" si="1">A12+1</f>
        <v>1982</v>
      </c>
      <c r="B13" s="4">
        <v>0.15329999999999999</v>
      </c>
      <c r="C13" s="4">
        <v>0.1578</v>
      </c>
      <c r="D13" s="4">
        <f t="shared" si="0"/>
        <v>4.500000000000004E-3</v>
      </c>
      <c r="E13" s="4"/>
    </row>
    <row r="14" spans="1:53">
      <c r="A14">
        <f t="shared" si="1"/>
        <v>1983</v>
      </c>
      <c r="B14" s="4">
        <v>0.1331</v>
      </c>
      <c r="C14" s="4">
        <v>0.15359999999999999</v>
      </c>
      <c r="D14" s="4">
        <f t="shared" si="0"/>
        <v>2.049999999999999E-2</v>
      </c>
      <c r="E14" s="4"/>
    </row>
    <row r="15" spans="1:53">
      <c r="A15">
        <f t="shared" si="1"/>
        <v>1984</v>
      </c>
      <c r="B15" s="4">
        <v>0.14030000000000001</v>
      </c>
      <c r="C15" s="4">
        <v>0.1532</v>
      </c>
      <c r="D15" s="4">
        <f t="shared" si="0"/>
        <v>1.2899999999999995E-2</v>
      </c>
      <c r="E15" s="4"/>
    </row>
    <row r="16" spans="1:53">
      <c r="A16">
        <f t="shared" si="1"/>
        <v>1985</v>
      </c>
      <c r="B16" s="4">
        <v>0.1229</v>
      </c>
      <c r="C16" s="4">
        <v>0.152</v>
      </c>
      <c r="D16" s="4">
        <f t="shared" si="0"/>
        <v>2.9100000000000001E-2</v>
      </c>
      <c r="E16" s="4"/>
    </row>
    <row r="17" spans="1:5">
      <c r="A17">
        <f t="shared" si="1"/>
        <v>1986</v>
      </c>
      <c r="B17" s="4">
        <v>9.4600000000000004E-2</v>
      </c>
      <c r="C17" s="4">
        <v>0.13930000000000001</v>
      </c>
      <c r="D17" s="4">
        <f t="shared" si="0"/>
        <v>4.4700000000000004E-2</v>
      </c>
      <c r="E17" s="4"/>
    </row>
    <row r="18" spans="1:5">
      <c r="A18">
        <f t="shared" si="1"/>
        <v>1987</v>
      </c>
      <c r="B18" s="4">
        <v>9.98E-2</v>
      </c>
      <c r="C18" s="4">
        <v>0.12989999999999999</v>
      </c>
      <c r="D18" s="4">
        <f t="shared" si="0"/>
        <v>3.0099999999999988E-2</v>
      </c>
      <c r="E18" s="4"/>
    </row>
    <row r="19" spans="1:5">
      <c r="A19">
        <f t="shared" si="1"/>
        <v>1988</v>
      </c>
      <c r="B19" s="4">
        <v>0.1045</v>
      </c>
      <c r="C19" s="4">
        <v>0.12790000000000001</v>
      </c>
      <c r="D19" s="4">
        <f t="shared" si="0"/>
        <v>2.3400000000000018E-2</v>
      </c>
      <c r="E19" s="4"/>
    </row>
    <row r="20" spans="1:5">
      <c r="A20">
        <f t="shared" si="1"/>
        <v>1989</v>
      </c>
      <c r="B20" s="4">
        <v>9.6600000000000005E-2</v>
      </c>
      <c r="C20" s="4">
        <v>0.12970000000000001</v>
      </c>
      <c r="D20" s="4">
        <f t="shared" si="0"/>
        <v>3.3100000000000004E-2</v>
      </c>
      <c r="E20" s="4"/>
    </row>
    <row r="21" spans="1:5">
      <c r="A21">
        <f t="shared" si="1"/>
        <v>1990</v>
      </c>
      <c r="B21" s="4">
        <v>9.7600000000000006E-2</v>
      </c>
      <c r="C21" s="4">
        <v>0.127</v>
      </c>
      <c r="D21" s="4">
        <f t="shared" si="0"/>
        <v>2.9399999999999996E-2</v>
      </c>
      <c r="E21" s="4"/>
    </row>
    <row r="22" spans="1:5">
      <c r="A22">
        <f t="shared" si="1"/>
        <v>1991</v>
      </c>
      <c r="B22" s="4">
        <v>9.2100000000000001E-2</v>
      </c>
      <c r="C22" s="4">
        <v>0.1255</v>
      </c>
      <c r="D22" s="4">
        <f t="shared" si="0"/>
        <v>3.3399999999999999E-2</v>
      </c>
      <c r="E22" s="4"/>
    </row>
    <row r="23" spans="1:5">
      <c r="A23">
        <f t="shared" si="1"/>
        <v>1992</v>
      </c>
      <c r="B23" s="4">
        <v>8.5699999999999998E-2</v>
      </c>
      <c r="C23" s="4">
        <v>0.12089999999999999</v>
      </c>
      <c r="D23" s="4">
        <f t="shared" si="0"/>
        <v>3.5199999999999995E-2</v>
      </c>
      <c r="E23" s="4"/>
    </row>
    <row r="24" spans="1:5">
      <c r="A24">
        <f t="shared" si="1"/>
        <v>1993</v>
      </c>
      <c r="B24" s="4">
        <v>7.5600000000000001E-2</v>
      </c>
      <c r="C24" s="4">
        <v>0.11409999999999999</v>
      </c>
      <c r="D24" s="4">
        <f t="shared" si="0"/>
        <v>3.8499999999999993E-2</v>
      </c>
      <c r="E24" s="4"/>
    </row>
    <row r="25" spans="1:5">
      <c r="A25">
        <f t="shared" si="1"/>
        <v>1994</v>
      </c>
      <c r="B25" s="4">
        <v>8.3000000000000004E-2</v>
      </c>
      <c r="C25" s="4">
        <v>0.1134</v>
      </c>
      <c r="D25" s="4">
        <f t="shared" si="0"/>
        <v>3.0399999999999996E-2</v>
      </c>
      <c r="E25" s="4"/>
    </row>
    <row r="26" spans="1:5">
      <c r="A26">
        <f t="shared" si="1"/>
        <v>1995</v>
      </c>
      <c r="B26" s="4">
        <v>7.9100000000000004E-2</v>
      </c>
      <c r="C26" s="4">
        <v>0.11550000000000001</v>
      </c>
      <c r="D26" s="4">
        <f t="shared" si="0"/>
        <v>3.6400000000000002E-2</v>
      </c>
      <c r="E26" s="4"/>
    </row>
    <row r="27" spans="1:5">
      <c r="A27">
        <f t="shared" si="1"/>
        <v>1996</v>
      </c>
      <c r="B27" s="4">
        <v>7.7399999999999997E-2</v>
      </c>
      <c r="C27" s="4">
        <v>0.1139</v>
      </c>
      <c r="D27" s="4">
        <f t="shared" si="0"/>
        <v>3.6500000000000005E-2</v>
      </c>
      <c r="E27" s="4"/>
    </row>
    <row r="28" spans="1:5">
      <c r="A28">
        <f t="shared" si="1"/>
        <v>1997</v>
      </c>
      <c r="B28" s="4">
        <v>7.6300000000000007E-2</v>
      </c>
      <c r="C28" s="4">
        <v>0.114</v>
      </c>
      <c r="D28" s="4">
        <f t="shared" si="0"/>
        <v>3.7699999999999997E-2</v>
      </c>
      <c r="E28" s="4"/>
    </row>
    <row r="29" spans="1:5">
      <c r="A29">
        <f t="shared" si="1"/>
        <v>1998</v>
      </c>
      <c r="B29" s="4">
        <v>7.0000000000000007E-2</v>
      </c>
      <c r="C29" s="4">
        <v>0.1166</v>
      </c>
      <c r="D29" s="4">
        <f t="shared" si="0"/>
        <v>4.6599999999999989E-2</v>
      </c>
      <c r="E29" s="4"/>
    </row>
    <row r="30" spans="1:5">
      <c r="A30">
        <f t="shared" si="1"/>
        <v>1999</v>
      </c>
      <c r="B30" s="4">
        <v>7.5499999999999998E-2</v>
      </c>
      <c r="C30" s="4">
        <v>0.1077</v>
      </c>
      <c r="D30" s="4">
        <f t="shared" si="0"/>
        <v>3.2200000000000006E-2</v>
      </c>
      <c r="E30" s="4"/>
    </row>
    <row r="31" spans="1:5">
      <c r="A31">
        <f t="shared" si="1"/>
        <v>2000</v>
      </c>
      <c r="B31" s="4">
        <v>8.14E-2</v>
      </c>
      <c r="C31" s="4">
        <v>0.1143</v>
      </c>
      <c r="D31" s="4">
        <f t="shared" si="0"/>
        <v>3.2899999999999999E-2</v>
      </c>
      <c r="E31" s="4"/>
    </row>
    <row r="32" spans="1:5">
      <c r="A32">
        <f t="shared" si="1"/>
        <v>2001</v>
      </c>
      <c r="B32" s="4">
        <v>7.7200000000000005E-2</v>
      </c>
      <c r="C32" s="4">
        <v>0.1109</v>
      </c>
      <c r="D32" s="4">
        <f t="shared" si="0"/>
        <v>3.3699999999999994E-2</v>
      </c>
      <c r="E32" s="4"/>
    </row>
    <row r="33" spans="1:5">
      <c r="A33">
        <f t="shared" si="1"/>
        <v>2002</v>
      </c>
      <c r="B33" s="4">
        <v>7.5300000000000006E-2</v>
      </c>
      <c r="C33" s="4">
        <v>0.1116</v>
      </c>
      <c r="D33" s="4">
        <f t="shared" si="0"/>
        <v>3.6299999999999999E-2</v>
      </c>
      <c r="E33" s="4"/>
    </row>
    <row r="34" spans="1:5">
      <c r="A34">
        <f t="shared" si="1"/>
        <v>2003</v>
      </c>
      <c r="B34" s="4">
        <v>6.6100000000000006E-2</v>
      </c>
      <c r="C34" s="4">
        <v>0.10970000000000001</v>
      </c>
      <c r="D34" s="4">
        <f t="shared" si="0"/>
        <v>4.36E-2</v>
      </c>
      <c r="E34" s="4"/>
    </row>
    <row r="35" spans="1:5">
      <c r="A35">
        <f t="shared" si="1"/>
        <v>2004</v>
      </c>
      <c r="B35" s="4">
        <v>6.2E-2</v>
      </c>
      <c r="C35" s="4">
        <v>0.1075</v>
      </c>
      <c r="D35" s="4">
        <f t="shared" si="0"/>
        <v>4.5499999999999999E-2</v>
      </c>
      <c r="E35" s="4"/>
    </row>
    <row r="36" spans="1:5">
      <c r="A36">
        <f t="shared" si="1"/>
        <v>2005</v>
      </c>
      <c r="B36" s="4">
        <v>5.67E-2</v>
      </c>
      <c r="C36" s="4">
        <v>0.10539999999999999</v>
      </c>
      <c r="D36" s="4">
        <f t="shared" si="0"/>
        <v>4.8699999999999993E-2</v>
      </c>
      <c r="E36" s="4"/>
    </row>
    <row r="37" spans="1:5">
      <c r="A37">
        <f t="shared" si="1"/>
        <v>2006</v>
      </c>
      <c r="B37" s="4">
        <v>6.08E-2</v>
      </c>
      <c r="C37" s="4">
        <v>0.1036</v>
      </c>
      <c r="D37" s="4">
        <f t="shared" si="0"/>
        <v>4.2799999999999998E-2</v>
      </c>
      <c r="E37" s="4"/>
    </row>
    <row r="38" spans="1:5">
      <c r="A38">
        <f t="shared" si="1"/>
        <v>2007</v>
      </c>
      <c r="B38" s="4">
        <v>6.1100000000000002E-2</v>
      </c>
      <c r="C38" s="4">
        <v>0.1036</v>
      </c>
      <c r="D38" s="4">
        <f t="shared" si="0"/>
        <v>4.2499999999999996E-2</v>
      </c>
      <c r="E38" s="4"/>
    </row>
    <row r="39" spans="1:5">
      <c r="A39">
        <f t="shared" si="1"/>
        <v>2008</v>
      </c>
      <c r="B39" s="4">
        <v>6.6500000000000004E-2</v>
      </c>
      <c r="C39" s="4">
        <v>0.1046</v>
      </c>
      <c r="D39" s="4">
        <f t="shared" si="0"/>
        <v>3.8099999999999995E-2</v>
      </c>
      <c r="E39" s="4"/>
    </row>
    <row r="40" spans="1:5">
      <c r="A40">
        <f t="shared" si="1"/>
        <v>2009</v>
      </c>
      <c r="B40" s="4">
        <v>6.2799999999999995E-2</v>
      </c>
      <c r="C40" s="4">
        <v>0.1048</v>
      </c>
      <c r="D40" s="4">
        <f t="shared" si="0"/>
        <v>4.200000000000001E-2</v>
      </c>
      <c r="E40" s="4"/>
    </row>
    <row r="41" spans="1:5">
      <c r="A41">
        <f t="shared" si="1"/>
        <v>2010</v>
      </c>
      <c r="B41" s="4">
        <v>5.5500000000000001E-2</v>
      </c>
      <c r="C41" s="4">
        <v>0.10340000000000001</v>
      </c>
      <c r="D41" s="4">
        <f t="shared" si="0"/>
        <v>4.7900000000000005E-2</v>
      </c>
      <c r="E41" s="4"/>
    </row>
    <row r="42" spans="1:5">
      <c r="A42" s="26" t="s">
        <v>88</v>
      </c>
      <c r="B42" s="4">
        <f>AVERAGE(B11:B41)</f>
        <v>8.9370967741935495E-2</v>
      </c>
      <c r="C42" s="4">
        <f>AVERAGE(C11:C41)</f>
        <v>0.12212580645161292</v>
      </c>
      <c r="D42" s="4">
        <f>AVERAGE(D11:D41)</f>
        <v>3.2754838709677415E-2</v>
      </c>
      <c r="E42" s="4"/>
    </row>
    <row r="43" spans="1:5">
      <c r="A43" s="26" t="s">
        <v>220</v>
      </c>
      <c r="B43" s="4"/>
      <c r="C43" s="4"/>
      <c r="D43" s="4"/>
      <c r="E43" s="4"/>
    </row>
    <row r="44" spans="1:5">
      <c r="A44" s="26" t="s">
        <v>221</v>
      </c>
      <c r="B44" s="4"/>
      <c r="C44" s="4">
        <v>5.3999999999999999E-2</v>
      </c>
      <c r="D44" s="4">
        <f>C44</f>
        <v>5.3999999999999999E-2</v>
      </c>
      <c r="E44" s="4"/>
    </row>
    <row r="45" spans="1:5">
      <c r="A45" s="26" t="s">
        <v>222</v>
      </c>
      <c r="B45" s="4"/>
      <c r="C45" s="4">
        <f>B42</f>
        <v>8.9370967741935495E-2</v>
      </c>
      <c r="D45" s="4"/>
      <c r="E45" s="4"/>
    </row>
    <row r="46" spans="1:5">
      <c r="A46" s="26" t="s">
        <v>223</v>
      </c>
      <c r="B46" s="4"/>
      <c r="C46" s="4">
        <f>C44-C45</f>
        <v>-3.5370967741935495E-2</v>
      </c>
      <c r="D46" s="4"/>
      <c r="E46" s="4"/>
    </row>
    <row r="47" spans="1:5">
      <c r="A47" s="26" t="s">
        <v>224</v>
      </c>
      <c r="B47" s="4"/>
      <c r="C47" s="4">
        <f>SLOPE(D11:D41,B11:B41)</f>
        <v>-0.41306825484357113</v>
      </c>
      <c r="D47" s="4"/>
      <c r="E47" s="4"/>
    </row>
    <row r="48" spans="1:5">
      <c r="A48" s="26" t="s">
        <v>225</v>
      </c>
      <c r="B48" s="4"/>
      <c r="C48" s="4">
        <f>C47*C46</f>
        <v>1.4610623917289544E-2</v>
      </c>
      <c r="D48" s="4"/>
      <c r="E48" s="4"/>
    </row>
    <row r="49" spans="1:5">
      <c r="A49" s="26"/>
      <c r="B49" s="4"/>
      <c r="C49" s="4"/>
      <c r="D49" s="4"/>
      <c r="E49" s="4"/>
    </row>
    <row r="50" spans="1:5">
      <c r="A50" s="26" t="s">
        <v>226</v>
      </c>
      <c r="B50" s="4"/>
      <c r="C50" s="4">
        <f>D42</f>
        <v>3.2754838709677415E-2</v>
      </c>
      <c r="D50" s="4">
        <f>C50</f>
        <v>3.2754838709677415E-2</v>
      </c>
      <c r="E50" s="4"/>
    </row>
    <row r="51" spans="1:5">
      <c r="A51" s="26" t="s">
        <v>227</v>
      </c>
      <c r="B51" s="4"/>
      <c r="C51" s="4">
        <f>C48</f>
        <v>1.4610623917289544E-2</v>
      </c>
      <c r="D51" s="4"/>
      <c r="E51" s="4"/>
    </row>
    <row r="52" spans="1:5">
      <c r="A52" s="26" t="s">
        <v>228</v>
      </c>
      <c r="C52" s="4">
        <f>C50+C51</f>
        <v>4.7365462626966962E-2</v>
      </c>
      <c r="D52" s="4">
        <f>D50+D51</f>
        <v>3.2754838709677415E-2</v>
      </c>
    </row>
    <row r="53" spans="1:5">
      <c r="A53" s="26"/>
    </row>
    <row r="54" spans="1:5">
      <c r="A54" s="26" t="s">
        <v>221</v>
      </c>
      <c r="C54" s="4">
        <f>C44</f>
        <v>5.3999999999999999E-2</v>
      </c>
      <c r="D54" s="4">
        <f>D44</f>
        <v>5.3999999999999999E-2</v>
      </c>
    </row>
    <row r="55" spans="1:5">
      <c r="A55" s="26" t="s">
        <v>229</v>
      </c>
      <c r="C55" s="4">
        <f>C52</f>
        <v>4.7365462626966962E-2</v>
      </c>
      <c r="D55" s="4">
        <f>D52</f>
        <v>3.2754838709677415E-2</v>
      </c>
    </row>
    <row r="56" spans="1:5">
      <c r="A56" s="26" t="s">
        <v>230</v>
      </c>
      <c r="C56" s="4">
        <f>C54+C55</f>
        <v>0.10136546262696697</v>
      </c>
      <c r="D56" s="4">
        <f>D54+D55</f>
        <v>8.6754838709677415E-2</v>
      </c>
    </row>
    <row r="57" spans="1:5">
      <c r="A57" s="26"/>
    </row>
    <row r="58" spans="1:5">
      <c r="A58" s="22" t="s">
        <v>262</v>
      </c>
    </row>
    <row r="59" spans="1:5">
      <c r="A59" s="22" t="s">
        <v>263</v>
      </c>
    </row>
    <row r="60" spans="1:5">
      <c r="A60" s="26"/>
    </row>
    <row r="61" spans="1:5">
      <c r="A61" s="26"/>
    </row>
    <row r="62" spans="1:5">
      <c r="A62" s="26"/>
    </row>
    <row r="63" spans="1:5">
      <c r="A63" s="26"/>
    </row>
    <row r="64" spans="1:5">
      <c r="A64" s="26"/>
    </row>
    <row r="65" spans="1:1">
      <c r="A65" s="26"/>
    </row>
    <row r="66" spans="1:1">
      <c r="A66" s="26"/>
    </row>
    <row r="67" spans="1:1">
      <c r="A67" s="26"/>
    </row>
  </sheetData>
  <mergeCells count="3">
    <mergeCell ref="A2:E2"/>
    <mergeCell ref="A3:E3"/>
    <mergeCell ref="A4:E4"/>
  </mergeCells>
  <phoneticPr fontId="8" type="noConversion"/>
  <pageMargins left="0.7" right="0.7" top="0.75" bottom="0.75" header="0.3" footer="0.3"/>
  <pageSetup scale="75" orientation="portrait" r:id="rId1"/>
  <headerFooter>
    <oddHeader>&amp;RExhibit OCS 1.8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INPUT</vt:lpstr>
      <vt:lpstr>DJL-2</vt:lpstr>
      <vt:lpstr>DJL-3</vt:lpstr>
      <vt:lpstr>DJL-4</vt:lpstr>
      <vt:lpstr>DJL-5 P1</vt:lpstr>
      <vt:lpstr>DJL-5 P2</vt:lpstr>
      <vt:lpstr>DJL-6</vt:lpstr>
      <vt:lpstr>DJL-7</vt:lpstr>
      <vt:lpstr>DJL-8</vt:lpstr>
      <vt:lpstr>DJL-9</vt:lpstr>
      <vt:lpstr>'DJL-2'!Print_Area</vt:lpstr>
      <vt:lpstr>'DJL-3'!Print_Area</vt:lpstr>
      <vt:lpstr>'DJL-4'!Print_Area</vt:lpstr>
      <vt:lpstr>'DJL-5 P2'!Print_Area</vt:lpstr>
      <vt:lpstr>'DJL-6'!Print_Area</vt:lpstr>
      <vt:lpstr>'DJL-7'!Print_Area</vt:lpstr>
      <vt:lpstr>'DJL-8'!Print_Area</vt:lpstr>
      <vt:lpstr>'DJL-9'!Print_Area</vt:lpstr>
      <vt:lpstr>INPUT!Print_Area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CMurray</cp:lastModifiedBy>
  <cp:lastPrinted>2011-05-10T13:20:42Z</cp:lastPrinted>
  <dcterms:created xsi:type="dcterms:W3CDTF">2011-03-29T13:58:54Z</dcterms:created>
  <dcterms:modified xsi:type="dcterms:W3CDTF">2011-05-10T13:23:04Z</dcterms:modified>
</cp:coreProperties>
</file>